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030"/>
  </bookViews>
  <sheets>
    <sheet name="SAŽETAK" sheetId="6" r:id="rId1"/>
    <sheet name="Račun prihoda i rashoda" sheetId="1" r:id="rId2"/>
    <sheet name="Rashodi prema izvorima fina" sheetId="9" r:id="rId3"/>
    <sheet name="Rashodi prema funkcijskoj klasi" sheetId="3" r:id="rId4"/>
    <sheet name="Izvještaj po programskoj klasif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  <c r="K23" i="6"/>
  <c r="K24" i="6"/>
  <c r="K25" i="6"/>
  <c r="K26" i="6"/>
  <c r="K27" i="6"/>
  <c r="K21" i="6"/>
  <c r="K11" i="6"/>
  <c r="K12" i="6"/>
  <c r="K13" i="6"/>
  <c r="K14" i="6"/>
  <c r="K15" i="6"/>
  <c r="K16" i="6"/>
  <c r="K10" i="6"/>
  <c r="I27" i="6" l="1"/>
  <c r="F27" i="6"/>
  <c r="J11" i="6"/>
  <c r="J12" i="6"/>
  <c r="J13" i="6"/>
  <c r="J14" i="6"/>
  <c r="J15" i="6"/>
  <c r="J16" i="6"/>
  <c r="J10" i="6"/>
  <c r="H16" i="6"/>
  <c r="G16" i="6" l="1"/>
  <c r="H15" i="6"/>
  <c r="G15" i="6"/>
  <c r="H12" i="6"/>
  <c r="G12" i="6"/>
  <c r="F16" i="6"/>
  <c r="I16" i="6"/>
  <c r="F15" i="6"/>
  <c r="F12" i="6"/>
  <c r="I12" i="6"/>
  <c r="I15" i="6"/>
  <c r="H10" i="9"/>
  <c r="H12" i="9"/>
  <c r="H7" i="9"/>
  <c r="I10" i="9"/>
  <c r="H8" i="9"/>
  <c r="H11" i="9"/>
  <c r="H18" i="9"/>
  <c r="H13" i="9"/>
  <c r="I13" i="9" s="1"/>
  <c r="I12" i="9"/>
  <c r="H14" i="9"/>
  <c r="I19" i="9"/>
  <c r="I18" i="9"/>
  <c r="I17" i="9"/>
  <c r="I16" i="9"/>
  <c r="I15" i="9"/>
  <c r="I14" i="9"/>
  <c r="I11" i="9"/>
  <c r="I9" i="9"/>
  <c r="I8" i="9"/>
  <c r="D8" i="5"/>
  <c r="C6" i="5"/>
  <c r="D173" i="5"/>
  <c r="C173" i="5"/>
  <c r="D167" i="5"/>
  <c r="C167" i="5"/>
  <c r="D160" i="5"/>
  <c r="C160" i="5"/>
  <c r="D158" i="5"/>
  <c r="C158" i="5"/>
  <c r="D156" i="5"/>
  <c r="C156" i="5"/>
  <c r="D55" i="5"/>
  <c r="C55" i="5"/>
  <c r="D38" i="5"/>
  <c r="C38" i="5"/>
  <c r="D27" i="5"/>
  <c r="C27" i="5"/>
  <c r="D7" i="5"/>
  <c r="C7" i="5"/>
  <c r="D165" i="5"/>
  <c r="D163" i="5"/>
  <c r="D164" i="5"/>
  <c r="D161" i="5"/>
  <c r="D6" i="5" l="1"/>
  <c r="I7" i="9" l="1"/>
  <c r="H24" i="1" l="1"/>
  <c r="C165" i="5" l="1"/>
  <c r="C164" i="5"/>
  <c r="C163" i="5"/>
  <c r="C166" i="5"/>
  <c r="E166" i="5" s="1"/>
  <c r="C162" i="5"/>
  <c r="C161" i="5"/>
  <c r="C172" i="5"/>
  <c r="C171" i="5"/>
  <c r="C170" i="5"/>
  <c r="C169" i="5"/>
  <c r="C168" i="5"/>
  <c r="E151" i="5"/>
  <c r="E152" i="5"/>
  <c r="E153" i="5"/>
  <c r="E154" i="5"/>
  <c r="E155" i="5"/>
  <c r="E150" i="5"/>
  <c r="E149" i="5"/>
  <c r="E148" i="5"/>
  <c r="E147" i="5"/>
  <c r="E146" i="5"/>
  <c r="E145" i="5"/>
  <c r="E144" i="5"/>
  <c r="E143" i="5"/>
  <c r="E142" i="5"/>
  <c r="E141" i="5"/>
  <c r="E140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14" i="5"/>
  <c r="E113" i="5"/>
  <c r="E99" i="5"/>
  <c r="E90" i="5"/>
  <c r="E75" i="5"/>
  <c r="E71" i="5"/>
  <c r="E64" i="5"/>
  <c r="E59" i="5"/>
  <c r="E37" i="5"/>
  <c r="E29" i="5"/>
  <c r="E30" i="5"/>
  <c r="E31" i="5"/>
  <c r="E32" i="5"/>
  <c r="E33" i="5"/>
  <c r="E34" i="5"/>
  <c r="E35" i="5"/>
  <c r="E36" i="5"/>
  <c r="E28" i="5"/>
  <c r="E18" i="5"/>
  <c r="E27" i="5"/>
  <c r="E50" i="5"/>
  <c r="E49" i="5"/>
  <c r="E48" i="5"/>
  <c r="E47" i="5"/>
  <c r="E46" i="5"/>
  <c r="E45" i="5"/>
  <c r="E44" i="5"/>
  <c r="E20" i="5"/>
  <c r="E19" i="5"/>
  <c r="H58" i="1" l="1"/>
  <c r="H17" i="1" l="1"/>
  <c r="H16" i="1"/>
  <c r="H111" i="1"/>
  <c r="H112" i="1"/>
  <c r="H113" i="1"/>
  <c r="H114" i="1"/>
  <c r="H115" i="1"/>
  <c r="H109" i="1"/>
  <c r="H105" i="1"/>
  <c r="H106" i="1"/>
  <c r="H101" i="1"/>
  <c r="H102" i="1"/>
  <c r="H103" i="1"/>
  <c r="H97" i="1"/>
  <c r="H98" i="1"/>
  <c r="H99" i="1"/>
  <c r="H93" i="1"/>
  <c r="H88" i="1"/>
  <c r="H83" i="1"/>
  <c r="H38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3" i="1"/>
  <c r="H14" i="1"/>
  <c r="H15" i="1"/>
  <c r="E162" i="5" l="1"/>
  <c r="E163" i="5"/>
  <c r="E164" i="5"/>
  <c r="E165" i="5"/>
  <c r="E89" i="5"/>
  <c r="E91" i="5"/>
  <c r="E92" i="5"/>
  <c r="E93" i="5"/>
  <c r="E94" i="5"/>
  <c r="E95" i="5"/>
  <c r="E96" i="5"/>
  <c r="E97" i="5"/>
  <c r="E98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57" i="5"/>
  <c r="E58" i="5"/>
  <c r="E60" i="5"/>
  <c r="E61" i="5"/>
  <c r="E62" i="5"/>
  <c r="E63" i="5"/>
  <c r="E65" i="5"/>
  <c r="E66" i="5"/>
  <c r="E67" i="5"/>
  <c r="E68" i="5"/>
  <c r="E69" i="5"/>
  <c r="E70" i="5"/>
  <c r="E72" i="5"/>
  <c r="E73" i="5"/>
  <c r="E74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40" i="5"/>
  <c r="E41" i="5"/>
  <c r="E42" i="5"/>
  <c r="E43" i="5"/>
  <c r="E9" i="5"/>
  <c r="E10" i="5"/>
  <c r="E11" i="5"/>
  <c r="E12" i="5"/>
  <c r="E13" i="5"/>
  <c r="E14" i="5"/>
  <c r="E15" i="5"/>
  <c r="E16" i="5"/>
  <c r="E17" i="5"/>
  <c r="E21" i="5"/>
  <c r="E22" i="5"/>
  <c r="E8" i="5"/>
  <c r="E6" i="5" l="1"/>
  <c r="E7" i="5"/>
  <c r="E38" i="5"/>
  <c r="E39" i="5"/>
  <c r="E55" i="5"/>
  <c r="E56" i="5"/>
  <c r="E156" i="5"/>
  <c r="E157" i="5"/>
  <c r="E158" i="5"/>
  <c r="E159" i="5"/>
  <c r="E160" i="5"/>
  <c r="E161" i="5"/>
  <c r="E167" i="5"/>
  <c r="E168" i="5"/>
  <c r="E169" i="5"/>
  <c r="E170" i="5"/>
  <c r="E171" i="5"/>
  <c r="E172" i="5"/>
  <c r="E173" i="5"/>
  <c r="E174" i="5"/>
  <c r="H7" i="3"/>
  <c r="H8" i="3"/>
  <c r="H6" i="3"/>
  <c r="H48" i="1"/>
  <c r="H49" i="1"/>
  <c r="H50" i="1"/>
  <c r="H51" i="1"/>
  <c r="H52" i="1"/>
  <c r="H53" i="1"/>
  <c r="H54" i="1"/>
  <c r="H55" i="1"/>
  <c r="H56" i="1"/>
  <c r="H57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2" i="1"/>
  <c r="H84" i="1"/>
  <c r="H85" i="1"/>
  <c r="H86" i="1"/>
  <c r="H87" i="1"/>
  <c r="H89" i="1"/>
  <c r="H90" i="1"/>
  <c r="H91" i="1"/>
  <c r="H92" i="1"/>
  <c r="H95" i="1"/>
  <c r="H96" i="1"/>
  <c r="H100" i="1"/>
  <c r="H104" i="1"/>
  <c r="H107" i="1"/>
  <c r="H108" i="1"/>
  <c r="H110" i="1"/>
  <c r="H116" i="1"/>
  <c r="H117" i="1"/>
  <c r="H118" i="1"/>
  <c r="H119" i="1"/>
  <c r="H12" i="1"/>
</calcChain>
</file>

<file path=xl/sharedStrings.xml><?xml version="1.0" encoding="utf-8"?>
<sst xmlns="http://schemas.openxmlformats.org/spreadsheetml/2006/main" count="603" uniqueCount="426">
  <si>
    <t>6</t>
  </si>
  <si>
    <t>Prihodi poslovanja</t>
  </si>
  <si>
    <t>63</t>
  </si>
  <si>
    <t>Pomoći iz inozemstva i od subjekata unutar općeg proračuna</t>
  </si>
  <si>
    <t>Pomoći od izvanproračunskih korisnika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</si>
  <si>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</si>
  <si>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</si>
  <si>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</si>
  <si>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</si>
  <si>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</si>
  <si>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</si>
  <si>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</si>
  <si>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</si>
  <si>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</si>
  <si>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po posebnim propisima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</si>
  <si>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</si>
  <si>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</si>
  <si>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</si>
  <si>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</si>
  <si>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</si>
  <si>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</si>
  <si>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</si>
  <si>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</si>
  <si>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</si>
  <si>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</si>
  <si>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</si>
  <si>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</si>
  <si>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</si>
  <si>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</si>
  <si>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</si>
  <si>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</si>
  <si>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</si>
  <si>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</si>
  <si>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</si>
  <si>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Izvorni plan</t>
  </si>
  <si>
    <t>Tekući plan</t>
  </si>
  <si>
    <t>Izvršenje I.-VI.2024.</t>
  </si>
  <si>
    <t>Indeks</t>
  </si>
  <si>
    <t>BROJČANA OZNAKA I NAZIV</t>
  </si>
  <si>
    <t>UKUPNI PRIHODI</t>
  </si>
  <si>
    <t>3</t>
  </si>
  <si>
    <t>31</t>
  </si>
  <si>
    <t>311</t>
  </si>
  <si>
    <t>3111</t>
  </si>
  <si>
    <t>3113</t>
  </si>
  <si>
    <t>3114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</si>
  <si>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</si>
  <si>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</si>
  <si>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</si>
  <si>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</si>
  <si>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</si>
  <si>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</si>
  <si>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</si>
  <si>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</si>
  <si>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</si>
  <si>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</si>
  <si>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</si>
  <si>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</si>
  <si>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</si>
  <si>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</si>
  <si>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</si>
  <si>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</si>
  <si>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</si>
  <si>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</si>
  <si>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</si>
  <si>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</si>
  <si>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</si>
  <si>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</si>
  <si>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</si>
  <si>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</si>
  <si>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</si>
  <si>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</si>
  <si>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</si>
  <si>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</si>
  <si>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</si>
  <si>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</si>
  <si>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</si>
  <si>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</si>
  <si>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</si>
  <si>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</si>
  <si>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</si>
  <si>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</si>
  <si>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</si>
  <si>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</si>
  <si>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</si>
  <si>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</si>
  <si>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</si>
  <si>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</si>
  <si>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</si>
  <si>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</si>
  <si>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</si>
  <si>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</si>
  <si>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</si>
  <si>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</si>
  <si>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3236</t>
  </si>
  <si>
    <t>3237</t>
  </si>
  <si>
    <t>3238</t>
  </si>
  <si>
    <t>3239</t>
  </si>
  <si>
    <t>324</t>
  </si>
  <si>
    <t>3241</t>
  </si>
  <si>
    <t>329</t>
  </si>
  <si>
    <t>3292</t>
  </si>
  <si>
    <t>3293</t>
  </si>
  <si>
    <t>3294</t>
  </si>
  <si>
    <t>3295</t>
  </si>
  <si>
    <t>3299</t>
  </si>
  <si>
    <t>34</t>
  </si>
  <si>
    <t>343</t>
  </si>
  <si>
    <t>3431</t>
  </si>
  <si>
    <t>37</t>
  </si>
  <si>
    <t>372</t>
  </si>
  <si>
    <t>3722</t>
  </si>
  <si>
    <t>4</t>
  </si>
  <si>
    <t>42</t>
  </si>
  <si>
    <t>422</t>
  </si>
  <si>
    <t>4221</t>
  </si>
  <si>
    <t>4227</t>
  </si>
  <si>
    <t>9222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</si>
  <si>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</si>
  <si>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</si>
  <si>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</si>
  <si>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</si>
  <si>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</si>
  <si>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</si>
  <si>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</si>
  <si>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</si>
  <si>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</si>
  <si>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</si>
  <si>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</si>
  <si>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</si>
  <si>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</si>
  <si>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</si>
  <si>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</si>
  <si>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</si>
  <si>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</si>
  <si>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</si>
  <si>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>Tekuće donacije u naravi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</si>
  <si>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</si>
  <si>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</si>
  <si>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</si>
  <si>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</si>
  <si>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</si>
  <si>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</si>
  <si>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</si>
  <si>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</si>
  <si>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</si>
  <si>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</si>
  <si>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</si>
  <si>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</si>
  <si>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Manjak prihoda</t>
  </si>
  <si>
    <t>Prijenosi između proračunskih korisnika istog proračuna</t>
  </si>
  <si>
    <t>Prihodi iz nadležnog proračuna</t>
  </si>
  <si>
    <t>Prihodi iz nadležnog proračuna za nabavu nefinancijske imovine</t>
  </si>
  <si>
    <t xml:space="preserve">Izvršenje I.-VI. 2023. </t>
  </si>
  <si>
    <t>UKUPNI RASHODI</t>
  </si>
  <si>
    <t>I. OPĆI DIO</t>
  </si>
  <si>
    <t xml:space="preserve"> RAČUN PRIHODA I RASHODA </t>
  </si>
  <si>
    <t xml:space="preserve">IZVJEŠTAJ O PRIHODIMA I RASHODIMA PREMA EKONOMSKOJ KLASIFIKACIJI </t>
  </si>
  <si>
    <t>Izvršenje</t>
  </si>
  <si>
    <t>SVEUKUPNO RASHODI</t>
  </si>
  <si>
    <t>Izvor 1.1.2</t>
  </si>
  <si>
    <t>Opći prihodi i primici (nenamjenski) - PK</t>
  </si>
  <si>
    <t>Izvor 1.2.1</t>
  </si>
  <si>
    <t>Decentralizirana funckija - osnovno školstvo</t>
  </si>
  <si>
    <t>Izvor 3.1.1</t>
  </si>
  <si>
    <t>Vlastiti prihodi proračunskih korisnika - PK</t>
  </si>
  <si>
    <t>Izvor 4.6.1</t>
  </si>
  <si>
    <t>Prihodi za posebne namjene - PK</t>
  </si>
  <si>
    <t>Izvor 5.1.1</t>
  </si>
  <si>
    <t>Tekuće pomoći iz državnog proračuna - PK</t>
  </si>
  <si>
    <t>Izvor 5.1.3.</t>
  </si>
  <si>
    <t>Tekuće pomoći iz državnog proračuna - projekti PK</t>
  </si>
  <si>
    <t>Izvor 5.2.1</t>
  </si>
  <si>
    <t>Tekuće pomoći iz županijskog proračuna - PK</t>
  </si>
  <si>
    <t>Izvor 5.3.1</t>
  </si>
  <si>
    <t>Kapitalne pomoći iz državnog proračuna - PK</t>
  </si>
  <si>
    <t>Izvor 5.7.1</t>
  </si>
  <si>
    <t>Pomoći - PK</t>
  </si>
  <si>
    <t>Izvor 5.8.1</t>
  </si>
  <si>
    <t>Pomoći iz državnog proračuna temeljem prijenosa EU sredstava</t>
  </si>
  <si>
    <t>Izvor 5.8.3.</t>
  </si>
  <si>
    <t>Izvor 6.1.1</t>
  </si>
  <si>
    <t>Donacije - PK</t>
  </si>
  <si>
    <t>IZVJEŠTAJ O PRIHODIMA I RASHODIMA PREMA IZVORIMA FINANCIRANJA</t>
  </si>
  <si>
    <t>Obrazovanje</t>
  </si>
  <si>
    <t>Predškolsko i osnovno obrazovanje</t>
  </si>
  <si>
    <t>Osnovno obrazovanje</t>
  </si>
  <si>
    <t>Funkcijska klasifikacija 09</t>
  </si>
  <si>
    <t>Funkcijska klasifikacija 091</t>
  </si>
  <si>
    <t>Funkcijska klasifikacija 0912</t>
  </si>
  <si>
    <t>IZVJEŠTAJ O RASHODIMA PREMA FUNKCIJSKOJ KLASIFIKACIJI</t>
  </si>
  <si>
    <t>Aktivnost A100208</t>
  </si>
  <si>
    <t>STRUČNO, ADMINISTRATIVNO I TEHNIČKO OSOBLJE</t>
  </si>
  <si>
    <t>311110</t>
  </si>
  <si>
    <t>Plaće za zaposlene</t>
  </si>
  <si>
    <t>311310</t>
  </si>
  <si>
    <t>311410</t>
  </si>
  <si>
    <t>312120</t>
  </si>
  <si>
    <t>Nagrade</t>
  </si>
  <si>
    <t>312150</t>
  </si>
  <si>
    <t>Naknade za bolest, invalidnost i smrtni slučaj</t>
  </si>
  <si>
    <t>312160</t>
  </si>
  <si>
    <t>Regres za godišnji odmor</t>
  </si>
  <si>
    <t>313210</t>
  </si>
  <si>
    <t>321210</t>
  </si>
  <si>
    <t>Naknade za prijevoz na posao i s posla</t>
  </si>
  <si>
    <t>323720</t>
  </si>
  <si>
    <t>Ugovori o djelu</t>
  </si>
  <si>
    <t>312110</t>
  </si>
  <si>
    <t>Bonus za uspješan rad</t>
  </si>
  <si>
    <t>312130</t>
  </si>
  <si>
    <t>Darovi</t>
  </si>
  <si>
    <t>312140</t>
  </si>
  <si>
    <t>Otpremnine</t>
  </si>
  <si>
    <t>312190</t>
  </si>
  <si>
    <t>Ostali nenavedeni rashodi za zaposlene</t>
  </si>
  <si>
    <t>323730</t>
  </si>
  <si>
    <t>Usluge odvjetnika i pravnog savjetovanja</t>
  </si>
  <si>
    <t>329520</t>
  </si>
  <si>
    <t>Sudske pristojbe</t>
  </si>
  <si>
    <t>329550</t>
  </si>
  <si>
    <t>Novčana naknada poslodavca zbog nezapošljavanja osoba s invaliditetom</t>
  </si>
  <si>
    <t>329610</t>
  </si>
  <si>
    <t>Aktivnost A100209</t>
  </si>
  <si>
    <t>TEKUĆE I INVESTICIJSKO ODRŽAVANJE</t>
  </si>
  <si>
    <t>322410</t>
  </si>
  <si>
    <t>Materijal i dijelovi za tekuće i investicijsko održavanje građevinskih objekata</t>
  </si>
  <si>
    <t>322420</t>
  </si>
  <si>
    <t>Materijal i dijelovi za tekuće i investicijsko održavanje postrojenja i opreme</t>
  </si>
  <si>
    <t>322440</t>
  </si>
  <si>
    <t>Ostali materijal i dijelovi za tekuće i investicijsko održavanje</t>
  </si>
  <si>
    <t>323220</t>
  </si>
  <si>
    <t>Usluge tekućeg i investicijskog održavanja postrojenja i opreme</t>
  </si>
  <si>
    <t>323210</t>
  </si>
  <si>
    <t>Usluge tekućeg i investicijskog održavanja građevinskih objekata</t>
  </si>
  <si>
    <t>Aktivnost A100210</t>
  </si>
  <si>
    <t>OPĆI POSLOVNI USTANOVA OSNOVNOG ŠKOLSTVA</t>
  </si>
  <si>
    <t>372240</t>
  </si>
  <si>
    <t>Prehrana</t>
  </si>
  <si>
    <t>321110</t>
  </si>
  <si>
    <t>Dnevnice za službeni put u zemlji</t>
  </si>
  <si>
    <t>321130</t>
  </si>
  <si>
    <t>Naknade za smještaj na službenom putu u zemlji</t>
  </si>
  <si>
    <t>321150</t>
  </si>
  <si>
    <t>Naknade za prijevoz na službenom putu u zemlji</t>
  </si>
  <si>
    <t>321310</t>
  </si>
  <si>
    <t>Seminari, savjetovanja i simpoziji</t>
  </si>
  <si>
    <t>322110</t>
  </si>
  <si>
    <t>Uredski materijal</t>
  </si>
  <si>
    <t>322120</t>
  </si>
  <si>
    <t>Literatura (publikacije, časopisi, glasila, knjige i ostalo)</t>
  </si>
  <si>
    <t>322140</t>
  </si>
  <si>
    <t>Materijal i sredstva za čišćenje i održavanje</t>
  </si>
  <si>
    <t>322160</t>
  </si>
  <si>
    <t>Materijal za higijenske potrebe i njegu</t>
  </si>
  <si>
    <t>322190</t>
  </si>
  <si>
    <t>Ostali materijal za potrebe redovnog poslovanja</t>
  </si>
  <si>
    <t>322240</t>
  </si>
  <si>
    <t>Namirnice</t>
  </si>
  <si>
    <t>322310</t>
  </si>
  <si>
    <t>Električna energija</t>
  </si>
  <si>
    <t>322330</t>
  </si>
  <si>
    <t>Plin</t>
  </si>
  <si>
    <t>323110</t>
  </si>
  <si>
    <t>Usluge telefona, telefaksa</t>
  </si>
  <si>
    <t>323130</t>
  </si>
  <si>
    <t>Poštarina (pisma, tiskanice i sl.)</t>
  </si>
  <si>
    <t>323190</t>
  </si>
  <si>
    <t>Ostale usluge za komunikaciju i prijevoz</t>
  </si>
  <si>
    <t>323310</t>
  </si>
  <si>
    <t>Elektronski mediji</t>
  </si>
  <si>
    <t>323320</t>
  </si>
  <si>
    <t>Tisak</t>
  </si>
  <si>
    <t>323410</t>
  </si>
  <si>
    <t>Opskrba vodom</t>
  </si>
  <si>
    <t>323420</t>
  </si>
  <si>
    <t>Iznošenje i odvoz smeća</t>
  </si>
  <si>
    <t>323430</t>
  </si>
  <si>
    <t>Deratizacija i dezinsekcija</t>
  </si>
  <si>
    <t>323440</t>
  </si>
  <si>
    <t>Dimnjačarske i ekološke usluge</t>
  </si>
  <si>
    <t>323490</t>
  </si>
  <si>
    <t>Ostale komunalne usluge</t>
  </si>
  <si>
    <t>323610</t>
  </si>
  <si>
    <t>Obvezni i preventivni zdravstveni pregledi zaposlenika</t>
  </si>
  <si>
    <t>323790</t>
  </si>
  <si>
    <t>Ostale intelektualne usluge</t>
  </si>
  <si>
    <t>323890</t>
  </si>
  <si>
    <t>Ostale računalne usluge</t>
  </si>
  <si>
    <t>323910</t>
  </si>
  <si>
    <t>Grafičke i tiskarske usluge, usluge kopiranja i uvezivanja i slično</t>
  </si>
  <si>
    <t>323960</t>
  </si>
  <si>
    <t>Usluge čuvanja imovine i osoba</t>
  </si>
  <si>
    <t>323990</t>
  </si>
  <si>
    <t>Ostale nespomenute usluge</t>
  </si>
  <si>
    <t>329310</t>
  </si>
  <si>
    <t>329410</t>
  </si>
  <si>
    <t>Tuzemne članarine</t>
  </si>
  <si>
    <t>329990</t>
  </si>
  <si>
    <t>343120</t>
  </si>
  <si>
    <t>Usluge platnog prometa</t>
  </si>
  <si>
    <t>321120</t>
  </si>
  <si>
    <t>Dnevnice za službeni put u inozemstvu</t>
  </si>
  <si>
    <t>321190</t>
  </si>
  <si>
    <t>Ostali rashodi za službena putovanja</t>
  </si>
  <si>
    <t>321320</t>
  </si>
  <si>
    <t>Tečajevi i stručni ispiti</t>
  </si>
  <si>
    <t>322510</t>
  </si>
  <si>
    <t>Sitni inventar</t>
  </si>
  <si>
    <t>322710</t>
  </si>
  <si>
    <t>323390</t>
  </si>
  <si>
    <t>Ostale usluge promidžbe i informiranja</t>
  </si>
  <si>
    <t>323930</t>
  </si>
  <si>
    <t>Uređenje prostora</t>
  </si>
  <si>
    <t>324110</t>
  </si>
  <si>
    <t>Naknade troškova službenog puta</t>
  </si>
  <si>
    <t>329220</t>
  </si>
  <si>
    <t>Premije osiguranja ostale imovine</t>
  </si>
  <si>
    <t>329530</t>
  </si>
  <si>
    <t>Javnobilježničke pristojbe</t>
  </si>
  <si>
    <t>329590</t>
  </si>
  <si>
    <t>Ostale pristojbe i naknade</t>
  </si>
  <si>
    <t>329910</t>
  </si>
  <si>
    <t>Rashodi protokola (vijenci, cvijeće, svijeće i slično)</t>
  </si>
  <si>
    <t>381290</t>
  </si>
  <si>
    <t>Ostale tekuće donacije u naravi</t>
  </si>
  <si>
    <t>323630</t>
  </si>
  <si>
    <t>Laboratorijske usluge</t>
  </si>
  <si>
    <t>372290</t>
  </si>
  <si>
    <t>Ostale naknade iz proračuna u naravi</t>
  </si>
  <si>
    <t>321160</t>
  </si>
  <si>
    <t>Naknade za prijevoz na službenom putu u inozemstvu</t>
  </si>
  <si>
    <t>Aktivnost A100248</t>
  </si>
  <si>
    <t>MEDNI DANI</t>
  </si>
  <si>
    <t>Aktivnost A100268</t>
  </si>
  <si>
    <t>SHEMA ŠKOLSKOG VOĆA 2023/2024</t>
  </si>
  <si>
    <t>Aktivnost A100269</t>
  </si>
  <si>
    <t>POMOĆNIK U NASTAVI 2023/2024</t>
  </si>
  <si>
    <t>Aktivnost A100276</t>
  </si>
  <si>
    <t>POMOĆNIK U NASTAVI 2024/2025</t>
  </si>
  <si>
    <t>Aktivnost A100277</t>
  </si>
  <si>
    <t>ŠKOLSKA SHEMA 2024/2025</t>
  </si>
  <si>
    <t>KAPITALNO ULAGANJE U OSNOVNO ŠKOLSTVO</t>
  </si>
  <si>
    <t>422730</t>
  </si>
  <si>
    <t>Oprema</t>
  </si>
  <si>
    <t>451110</t>
  </si>
  <si>
    <t>422110</t>
  </si>
  <si>
    <t>Računala i računalna oprema</t>
  </si>
  <si>
    <t>412310</t>
  </si>
  <si>
    <t>422120</t>
  </si>
  <si>
    <t>Uredski namještaj</t>
  </si>
  <si>
    <t>424110</t>
  </si>
  <si>
    <t>II. POSEBNI DIO</t>
  </si>
  <si>
    <t>IZVJEŠTAJ PO PROGRAMSKOJ KLASIFIKACIJI</t>
  </si>
  <si>
    <t>IZVRŠENJE FINANCIJSKOG PLANA PRORAČUNSKOG KORISNIKA DRŽAVNOG PRORAČUNA
ZA N. GODINU</t>
  </si>
  <si>
    <t>SAŽETAK  RAČUNA PRIHODA I RASHODA I RAČUNA FINANCIRANJA</t>
  </si>
  <si>
    <t>SAŽETAK RAČUNA PRIHODA I RASHODA</t>
  </si>
  <si>
    <t>OSTVARENJE/IZVRŠENJE 
N-1.</t>
  </si>
  <si>
    <t>IZVORNI PLAN ILI REBALANS N.*</t>
  </si>
  <si>
    <t>TEKUĆI PLAN N.*</t>
  </si>
  <si>
    <t>OSTVARENJE/IZVRŠENJE 
N.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</si>
  <si>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</si>
  <si>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</si>
  <si>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</si>
  <si>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</si>
  <si>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</si>
  <si>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</si>
  <si>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</si>
  <si>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</si>
  <si>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</si>
  <si>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</si>
  <si>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</si>
  <si>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</si>
  <si>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 xml:space="preserve">OSTVARENJE/IZVRŠENJE 
N. 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</si>
  <si>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</si>
  <si>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</si>
  <si>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</si>
  <si>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</si>
  <si>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</si>
  <si>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</si>
  <si>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</si>
  <si>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</si>
  <si>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</si>
  <si>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</si>
  <si>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</si>
  <si>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</si>
  <si>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Pomoći proračunu iz drugih proračuna i izvanproračunskim korisnicima</t>
  </si>
  <si>
    <t>Tekuće pomoći proračunu iz drugih proračuna i izvanproračunskim korisnicima</t>
  </si>
  <si>
    <t>Prihodi od upravnih i administrativnih pristojbi, pristojbi po posebnim propisimai naknada</t>
  </si>
  <si>
    <t>Kazne, upravne mjere i ostali prihodi</t>
  </si>
  <si>
    <t>Ostali prihodi</t>
  </si>
  <si>
    <t>Naknade za rad predstavničkih i izvršnih tijela, povjerenstava i slično</t>
  </si>
  <si>
    <t xml:space="preserve">Ostali rashodi </t>
  </si>
  <si>
    <t>Građevinski objekti</t>
  </si>
  <si>
    <t>Ostali građevinski objekti</t>
  </si>
  <si>
    <t>Sportska i glazbena oprema</t>
  </si>
  <si>
    <t xml:space="preserve">Knjige </t>
  </si>
  <si>
    <t>Tekući prijenosi između proračunskih korisnika istog proračuna</t>
  </si>
  <si>
    <t>Doprinos za obvezno zdravstveno osiguranje zaštite zdravlja na radu</t>
  </si>
  <si>
    <t>Zatezne kamate za poreze</t>
  </si>
  <si>
    <t>Zatezne kamate za doprinose</t>
  </si>
  <si>
    <t>Ostale zatezne kamate</t>
  </si>
  <si>
    <t>343310</t>
  </si>
  <si>
    <t>343320</t>
  </si>
  <si>
    <t>343390</t>
  </si>
  <si>
    <t>313220</t>
  </si>
  <si>
    <t>313320</t>
  </si>
  <si>
    <t>323230</t>
  </si>
  <si>
    <t>323290</t>
  </si>
  <si>
    <t>324120</t>
  </si>
  <si>
    <t>Usluge tekućeg i investicijskog održavanja prijevoznih sredstava</t>
  </si>
  <si>
    <t>Ostale usluge tekućeg i investicijskog održavanja</t>
  </si>
  <si>
    <t>Naknade ostalih troškova</t>
  </si>
  <si>
    <t>Kapitalni projekt K100117</t>
  </si>
  <si>
    <t>422610</t>
  </si>
  <si>
    <t>421450</t>
  </si>
  <si>
    <t>Sportska oprema</t>
  </si>
  <si>
    <t>Sportski i rekreacijski tereni</t>
  </si>
  <si>
    <t>Motorni benzin i dizel gorivo</t>
  </si>
  <si>
    <t>Usluge interneta</t>
  </si>
  <si>
    <t>Geodetsko-katastarske usluge</t>
  </si>
  <si>
    <t>Premije osiguranja zaposlenih</t>
  </si>
  <si>
    <t>329230</t>
  </si>
  <si>
    <t>329190</t>
  </si>
  <si>
    <t>Ostale slične naknade za rad</t>
  </si>
  <si>
    <t>37224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</si>
</sst>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4" fontId="0" fillId="0" borderId="1" xfId="0" applyNumberFormat="1" applyBorder="1"/>
    <xf numFmtId="10" fontId="0" fillId="0" borderId="1" xfId="0" applyNumberFormat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0" fillId="2" borderId="0" xfId="0" applyFont="1" applyFill="1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3" fillId="5" borderId="1" xfId="0" applyFont="1" applyFill="1" applyBorder="1" applyAlignment="1" applyProtection="1">
      <alignment vertical="center" wrapText="1" readingOrder="1"/>
      <protection locked="0"/>
    </xf>
    <xf numFmtId="4" fontId="0" fillId="4" borderId="1" xfId="0" applyNumberFormat="1" applyFill="1" applyBorder="1"/>
    <xf numFmtId="10" fontId="0" fillId="4" borderId="1" xfId="0" applyNumberFormat="1" applyFill="1" applyBorder="1"/>
    <xf numFmtId="0" fontId="1" fillId="7" borderId="1" xfId="0" applyFont="1" applyFill="1" applyBorder="1" applyAlignment="1">
      <alignment horizontal="center"/>
    </xf>
    <xf numFmtId="4" fontId="1" fillId="7" borderId="1" xfId="0" applyNumberFormat="1" applyFont="1" applyFill="1" applyBorder="1"/>
    <xf numFmtId="10" fontId="1" fillId="7" borderId="1" xfId="0" applyNumberFormat="1" applyFont="1" applyFill="1" applyBorder="1"/>
    <xf numFmtId="0" fontId="7" fillId="0" borderId="0" xfId="0" applyFont="1"/>
    <xf numFmtId="4" fontId="7" fillId="0" borderId="1" xfId="0" applyNumberFormat="1" applyFont="1" applyBorder="1"/>
    <xf numFmtId="0" fontId="10" fillId="0" borderId="1" xfId="0" applyFont="1" applyBorder="1" applyAlignment="1">
      <alignment vertical="top"/>
    </xf>
    <xf numFmtId="4" fontId="10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4" fontId="7" fillId="0" borderId="1" xfId="0" applyNumberFormat="1" applyFont="1" applyBorder="1" applyAlignment="1">
      <alignment horizontal="right"/>
    </xf>
    <xf numFmtId="10" fontId="7" fillId="0" borderId="1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/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5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top"/>
    </xf>
    <xf numFmtId="4" fontId="4" fillId="4" borderId="1" xfId="0" applyNumberFormat="1" applyFont="1" applyFill="1" applyBorder="1"/>
    <xf numFmtId="10" fontId="4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6" fillId="7" borderId="1" xfId="0" applyFont="1" applyFill="1" applyBorder="1"/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4" fillId="7" borderId="1" xfId="0" applyFont="1" applyFill="1" applyBorder="1"/>
    <xf numFmtId="4" fontId="0" fillId="0" borderId="0" xfId="0" applyNumberFormat="1"/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right" vertical="center"/>
    </xf>
    <xf numFmtId="0" fontId="20" fillId="0" borderId="1" xfId="0" quotePrefix="1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18" fillId="8" borderId="10" xfId="0" applyFont="1" applyFill="1" applyBorder="1" applyAlignment="1">
      <alignment horizontal="left" vertical="center"/>
    </xf>
    <xf numFmtId="0" fontId="22" fillId="8" borderId="11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 wrapText="1"/>
    </xf>
    <xf numFmtId="4" fontId="22" fillId="0" borderId="1" xfId="0" applyNumberFormat="1" applyFont="1" applyFill="1" applyBorder="1" applyAlignment="1" applyProtection="1">
      <alignment vertical="center"/>
    </xf>
    <xf numFmtId="4" fontId="20" fillId="0" borderId="1" xfId="0" applyNumberFormat="1" applyFont="1" applyFill="1" applyBorder="1" applyAlignment="1">
      <alignment horizontal="right"/>
    </xf>
    <xf numFmtId="4" fontId="20" fillId="8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 applyAlignment="1" applyProtection="1">
      <alignment vertical="center" wrapText="1"/>
    </xf>
    <xf numFmtId="4" fontId="22" fillId="8" borderId="1" xfId="0" applyNumberFormat="1" applyFont="1" applyFill="1" applyBorder="1" applyAlignment="1" applyProtection="1">
      <alignment vertical="center" wrapText="1"/>
    </xf>
    <xf numFmtId="4" fontId="20" fillId="8" borderId="1" xfId="0" applyNumberFormat="1" applyFont="1" applyFill="1" applyBorder="1" applyAlignment="1" applyProtection="1">
      <alignment horizontal="right" wrapText="1"/>
    </xf>
    <xf numFmtId="0" fontId="8" fillId="0" borderId="0" xfId="0" applyFont="1" applyAlignment="1">
      <alignment horizontal="center"/>
    </xf>
    <xf numFmtId="0" fontId="10" fillId="2" borderId="7" xfId="0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/>
    <xf numFmtId="0" fontId="4" fillId="0" borderId="1" xfId="0" applyFont="1" applyBorder="1"/>
    <xf numFmtId="2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10" fontId="4" fillId="0" borderId="1" xfId="0" applyNumberFormat="1" applyFont="1" applyBorder="1"/>
    <xf numFmtId="49" fontId="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3" fillId="3" borderId="1" xfId="0" applyNumberFormat="1" applyFont="1" applyFill="1" applyBorder="1" applyAlignment="1" applyProtection="1">
      <alignment vertical="center" wrapText="1" readingOrder="1"/>
      <protection locked="0"/>
    </xf>
    <xf numFmtId="4" fontId="10" fillId="2" borderId="1" xfId="0" applyNumberFormat="1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4" fontId="10" fillId="2" borderId="1" xfId="0" applyNumberFormat="1" applyFont="1" applyFill="1" applyBorder="1" applyAlignment="1">
      <alignment horizontal="right"/>
    </xf>
    <xf numFmtId="10" fontId="10" fillId="2" borderId="1" xfId="0" applyNumberFormat="1" applyFont="1" applyFill="1" applyBorder="1"/>
    <xf numFmtId="0" fontId="0" fillId="2" borderId="0" xfId="0" applyFill="1"/>
    <xf numFmtId="2" fontId="10" fillId="2" borderId="1" xfId="0" applyNumberFormat="1" applyFont="1" applyFill="1" applyBorder="1" applyAlignment="1">
      <alignment horizontal="right"/>
    </xf>
    <xf numFmtId="0" fontId="24" fillId="3" borderId="1" xfId="0" applyFont="1" applyFill="1" applyBorder="1" applyAlignment="1" applyProtection="1">
      <alignment vertical="center" wrapText="1" readingOrder="1"/>
      <protection locked="0"/>
    </xf>
    <xf numFmtId="4" fontId="25" fillId="0" borderId="1" xfId="0" applyNumberFormat="1" applyFont="1" applyBorder="1"/>
    <xf numFmtId="164" fontId="0" fillId="0" borderId="0" xfId="0" applyNumberFormat="1"/>
    <xf numFmtId="4" fontId="1" fillId="0" borderId="1" xfId="0" applyNumberFormat="1" applyFont="1" applyBorder="1"/>
    <xf numFmtId="4" fontId="26" fillId="0" borderId="1" xfId="0" applyNumberFormat="1" applyFont="1" applyBorder="1"/>
    <xf numFmtId="4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4" fontId="18" fillId="8" borderId="1" xfId="0" applyNumberFormat="1" applyFont="1" applyFill="1" applyBorder="1" applyAlignment="1" applyProtection="1">
      <alignment vertical="center"/>
    </xf>
    <xf numFmtId="0" fontId="18" fillId="8" borderId="10" xfId="0" applyNumberFormat="1" applyFont="1" applyFill="1" applyBorder="1" applyAlignment="1" applyProtection="1">
      <alignment horizontal="left" vertical="center" wrapText="1"/>
    </xf>
    <xf numFmtId="0" fontId="22" fillId="8" borderId="11" xfId="0" applyNumberFormat="1" applyFont="1" applyFill="1" applyBorder="1" applyAlignment="1" applyProtection="1">
      <alignment vertical="center" wrapText="1"/>
    </xf>
    <xf numFmtId="0" fontId="22" fillId="8" borderId="11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wrapText="1"/>
    </xf>
    <xf numFmtId="0" fontId="21" fillId="0" borderId="10" xfId="0" quotePrefix="1" applyFont="1" applyBorder="1" applyAlignment="1">
      <alignment horizont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/>
    </xf>
    <xf numFmtId="0" fontId="18" fillId="0" borderId="10" xfId="0" quotePrefix="1" applyFont="1" applyFill="1" applyBorder="1" applyAlignment="1">
      <alignment horizontal="left" vertical="center"/>
    </xf>
    <xf numFmtId="0" fontId="18" fillId="0" borderId="10" xfId="0" quotePrefix="1" applyNumberFormat="1" applyFont="1" applyFill="1" applyBorder="1" applyAlignment="1" applyProtection="1">
      <alignment horizontal="left" vertical="center" wrapText="1"/>
    </xf>
    <xf numFmtId="0" fontId="18" fillId="0" borderId="10" xfId="0" quotePrefix="1" applyFont="1" applyBorder="1" applyAlignment="1">
      <alignment horizontal="left" vertical="center"/>
    </xf>
    <xf numFmtId="0" fontId="18" fillId="8" borderId="10" xfId="0" quotePrefix="1" applyNumberFormat="1" applyFont="1" applyFill="1" applyBorder="1" applyAlignment="1" applyProtection="1">
      <alignment horizontal="left" vertical="center" wrapText="1"/>
    </xf>
    <xf numFmtId="0" fontId="14" fillId="2" borderId="12" xfId="0" applyNumberFormat="1" applyFont="1" applyFill="1" applyBorder="1" applyAlignment="1" applyProtection="1">
      <alignment horizontal="center"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20" fillId="8" borderId="10" xfId="0" quotePrefix="1" applyFont="1" applyFill="1" applyBorder="1" applyAlignment="1">
      <alignment horizontal="left" wrapText="1"/>
    </xf>
    <xf numFmtId="0" fontId="20" fillId="8" borderId="11" xfId="0" quotePrefix="1" applyFont="1" applyFill="1" applyBorder="1" applyAlignment="1">
      <alignment horizontal="left" wrapText="1"/>
    </xf>
    <xf numFmtId="0" fontId="20" fillId="8" borderId="8" xfId="0" quotePrefix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20" fillId="8" borderId="1" xfId="0" quotePrefix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 readingOrder="1"/>
      <protection locked="0"/>
    </xf>
    <xf numFmtId="0" fontId="6" fillId="6" borderId="4" xfId="0" applyFont="1" applyFill="1" applyBorder="1" applyAlignment="1" applyProtection="1">
      <alignment horizontal="center" vertical="center" wrapText="1" readingOrder="1"/>
      <protection locked="0"/>
    </xf>
    <xf numFmtId="2" fontId="18" fillId="0" borderId="1" xfId="0" applyNumberFormat="1" applyFont="1" applyFill="1" applyBorder="1" applyAlignment="1" applyProtection="1">
      <alignment vertical="center" wrapText="1"/>
    </xf>
    <xf numFmtId="2" fontId="20" fillId="0" borderId="1" xfId="0" applyNumberFormat="1" applyFont="1" applyBorder="1" applyAlignment="1"/>
    <xf numFmtId="2" fontId="22" fillId="0" borderId="1" xfId="0" applyNumberFormat="1" applyFont="1" applyFill="1" applyBorder="1" applyAlignment="1" applyProtection="1">
      <alignment vertical="center" wrapText="1"/>
    </xf>
    <xf numFmtId="2" fontId="20" fillId="8" borderId="1" xfId="0" quotePrefix="1" applyNumberFormat="1" applyFont="1" applyFill="1" applyBorder="1" applyAlignment="1">
      <alignment wrapText="1"/>
    </xf>
    <xf numFmtId="2" fontId="20" fillId="8" borderId="1" xfId="0" applyNumberFormat="1" applyFont="1" applyFill="1" applyBorder="1" applyAlignment="1" applyProtection="1">
      <alignment vertical="center" wrapText="1"/>
    </xf>
    <xf numFmtId="2" fontId="13" fillId="8" borderId="1" xfId="0" applyNumberFormat="1" applyFont="1" applyFill="1" applyBorder="1" applyAlignment="1"/>
    <xf numFmtId="2" fontId="27" fillId="8" borderId="1" xfId="0" applyNumberFormat="1" applyFont="1" applyFill="1" applyBorder="1" applyAlignment="1" applyProtection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K10" sqref="K10"/>
    </sheetView>
  </sheetViews>
  <sheetFormatPr defaultRowHeight="15" x14ac:dyDescent="0.25"/>
  <cols>
    <col min="1" max="1" width="35.140625" customWidth="1"/>
    <col min="2" max="2" width="18.140625" customWidth="1"/>
    <col min="3" max="3" width="15.42578125" customWidth="1"/>
    <col min="5" max="5" width="28" customWidth="1"/>
    <col min="6" max="6" width="24.7109375" customWidth="1"/>
    <col min="7" max="7" width="17.42578125" customWidth="1"/>
    <col min="8" max="8" width="18.42578125" customWidth="1"/>
    <col min="9" max="9" width="19.42578125" customWidth="1"/>
    <col min="10" max="10" width="18.7109375" customWidth="1"/>
    <col min="11" max="11" width="20.5703125" customWidth="1"/>
  </cols>
  <sheetData>
    <row r="1" spans="1:12" ht="15.75" x14ac:dyDescent="0.25">
      <c r="A1" s="91" t="s">
        <v>354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38"/>
    </row>
    <row r="2" spans="1:12" ht="18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39"/>
    </row>
    <row r="3" spans="1:12" ht="15.75" x14ac:dyDescent="0.25">
      <c r="A3" s="91" t="s">
        <v>155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40"/>
    </row>
    <row r="4" spans="1:12" ht="18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41"/>
    </row>
    <row r="5" spans="1:12" ht="15.75" x14ac:dyDescent="0.25">
      <c r="A5" s="91" t="s">
        <v>355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42"/>
    </row>
    <row r="6" spans="1:12" ht="15.75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42"/>
    </row>
    <row r="7" spans="1:12" ht="18" x14ac:dyDescent="0.25">
      <c r="A7" s="93" t="s">
        <v>356</v>
      </c>
      <c r="B7" s="93"/>
      <c r="C7" s="93"/>
      <c r="D7" s="93"/>
      <c r="E7" s="93"/>
      <c r="F7" s="43"/>
      <c r="G7" s="44"/>
      <c r="H7" s="44"/>
      <c r="I7" s="44"/>
      <c r="J7" s="45"/>
      <c r="K7" s="45"/>
    </row>
    <row r="8" spans="1:12" ht="38.25" x14ac:dyDescent="0.25">
      <c r="A8" s="94" t="s">
        <v>38</v>
      </c>
      <c r="B8" s="94"/>
      <c r="C8" s="94"/>
      <c r="D8" s="94"/>
      <c r="E8" s="94"/>
      <c r="F8" s="46" t="s">
        <v>357</v>
      </c>
      <c r="G8" s="46" t="s">
        <v>358</v>
      </c>
      <c r="H8" s="46" t="s">
        <v>359</v>
      </c>
      <c r="I8" s="46" t="s">
        <v>360</v>
      </c>
      <c r="J8" s="46" t="s">
        <v>361</v>
      </c>
      <c r="K8" s="46" t="s">
        <v>362</v>
      </c>
    </row>
    <row r="9" spans="1:12" x14ac:dyDescent="0.25">
      <c r="A9" s="95">
        <v>1</v>
      </c>
      <c r="B9" s="95"/>
      <c r="C9" s="95"/>
      <c r="D9" s="95"/>
      <c r="E9" s="96"/>
      <c r="F9" s="47">
        <v>2</v>
      </c>
      <c r="G9" s="48">
        <v>3</v>
      </c>
      <c r="H9" s="48">
        <v>4</v>
      </c>
      <c r="I9" s="48">
        <v>5</v>
      </c>
      <c r="J9" s="48" t="s">
        <v>363</v>
      </c>
      <c r="K9" s="48" t="s">
        <v>364</v>
      </c>
    </row>
    <row r="10" spans="1:12" x14ac:dyDescent="0.25">
      <c r="A10" s="97" t="s">
        <v>365</v>
      </c>
      <c r="B10" s="98"/>
      <c r="C10" s="98"/>
      <c r="D10" s="98"/>
      <c r="E10" s="99"/>
      <c r="F10" s="56">
        <v>1359844.26</v>
      </c>
      <c r="G10" s="16">
        <v>2403246.25</v>
      </c>
      <c r="H10" s="16">
        <v>2447246.25</v>
      </c>
      <c r="I10" s="85">
        <v>1623212.08</v>
      </c>
      <c r="J10" s="57">
        <f>SUM(F10/I10*100)</f>
        <v>83.77489773240228</v>
      </c>
      <c r="K10" s="57">
        <f>I10/F10*100</f>
        <v>119.36749874577551</v>
      </c>
    </row>
    <row r="11" spans="1:12" x14ac:dyDescent="0.25">
      <c r="A11" s="100" t="s">
        <v>366</v>
      </c>
      <c r="B11" s="99"/>
      <c r="C11" s="99"/>
      <c r="D11" s="99"/>
      <c r="E11" s="99"/>
      <c r="F11" s="56">
        <v>0</v>
      </c>
      <c r="G11" s="57">
        <v>0</v>
      </c>
      <c r="H11" s="57">
        <v>0</v>
      </c>
      <c r="I11" s="85">
        <v>0</v>
      </c>
      <c r="J11" s="57" t="e">
        <f t="shared" ref="J11:J16" si="0">SUM(F11/I11*100)</f>
        <v>#DIV/0!</v>
      </c>
      <c r="K11" s="57" t="e">
        <f t="shared" ref="K11:K16" si="1">I11/F11*100</f>
        <v>#DIV/0!</v>
      </c>
    </row>
    <row r="12" spans="1:12" x14ac:dyDescent="0.25">
      <c r="A12" s="88" t="s">
        <v>367</v>
      </c>
      <c r="B12" s="89"/>
      <c r="C12" s="89"/>
      <c r="D12" s="89"/>
      <c r="E12" s="90"/>
      <c r="F12" s="87">
        <f>SUM(F10:F11)</f>
        <v>1359844.26</v>
      </c>
      <c r="G12" s="58">
        <f>SUM(G10:G11)</f>
        <v>2403246.25</v>
      </c>
      <c r="H12" s="58">
        <f>SUM(H10:H11)</f>
        <v>2447246.25</v>
      </c>
      <c r="I12" s="58">
        <f>SUM(I10:I11)</f>
        <v>1623212.08</v>
      </c>
      <c r="J12" s="57">
        <f t="shared" si="0"/>
        <v>83.77489773240228</v>
      </c>
      <c r="K12" s="57">
        <f t="shared" si="1"/>
        <v>119.36749874577551</v>
      </c>
    </row>
    <row r="13" spans="1:12" x14ac:dyDescent="0.25">
      <c r="A13" s="101" t="s">
        <v>368</v>
      </c>
      <c r="B13" s="98"/>
      <c r="C13" s="98"/>
      <c r="D13" s="98"/>
      <c r="E13" s="98"/>
      <c r="F13" s="59">
        <v>1339257.52</v>
      </c>
      <c r="G13" s="68">
        <v>2973114</v>
      </c>
      <c r="H13" s="68">
        <v>2958967.25</v>
      </c>
      <c r="I13" s="85">
        <v>1646402.75</v>
      </c>
      <c r="J13" s="57">
        <f t="shared" si="0"/>
        <v>81.344465684353366</v>
      </c>
      <c r="K13" s="57">
        <f t="shared" si="1"/>
        <v>122.93399330697802</v>
      </c>
    </row>
    <row r="14" spans="1:12" x14ac:dyDescent="0.25">
      <c r="A14" s="102" t="s">
        <v>369</v>
      </c>
      <c r="B14" s="99"/>
      <c r="C14" s="99"/>
      <c r="D14" s="99"/>
      <c r="E14" s="99"/>
      <c r="F14" s="56">
        <v>0</v>
      </c>
      <c r="G14" s="68">
        <v>50624.75</v>
      </c>
      <c r="H14" s="68">
        <v>59435</v>
      </c>
      <c r="I14" s="86">
        <v>5996.35</v>
      </c>
      <c r="J14" s="57">
        <f t="shared" si="0"/>
        <v>0</v>
      </c>
      <c r="K14" s="57" t="e">
        <f t="shared" si="1"/>
        <v>#DIV/0!</v>
      </c>
    </row>
    <row r="15" spans="1:12" x14ac:dyDescent="0.25">
      <c r="A15" s="49" t="s">
        <v>370</v>
      </c>
      <c r="B15" s="50"/>
      <c r="C15" s="50"/>
      <c r="D15" s="50"/>
      <c r="E15" s="50"/>
      <c r="F15" s="87">
        <f>SUM(F13:F14)</f>
        <v>1339257.52</v>
      </c>
      <c r="G15" s="58">
        <f>SUM(G13:G14)</f>
        <v>3023738.75</v>
      </c>
      <c r="H15" s="58">
        <f>SUM(H13:H14)</f>
        <v>3018402.25</v>
      </c>
      <c r="I15" s="58">
        <f>SUM(I13:I14)</f>
        <v>1652399.1</v>
      </c>
      <c r="J15" s="57">
        <f t="shared" si="0"/>
        <v>81.049276775810398</v>
      </c>
      <c r="K15" s="57">
        <f t="shared" si="1"/>
        <v>123.38173019928236</v>
      </c>
    </row>
    <row r="16" spans="1:12" x14ac:dyDescent="0.25">
      <c r="A16" s="103" t="s">
        <v>371</v>
      </c>
      <c r="B16" s="89"/>
      <c r="C16" s="89"/>
      <c r="D16" s="89"/>
      <c r="E16" s="89"/>
      <c r="F16" s="60">
        <f>SUM(F10-F13)</f>
        <v>20586.739999999991</v>
      </c>
      <c r="G16" s="61">
        <f>SUM(G12-G15)</f>
        <v>-620492.5</v>
      </c>
      <c r="H16" s="61">
        <f>SUM(H12-H15)</f>
        <v>-571156</v>
      </c>
      <c r="I16" s="61">
        <f>SUM(I12-I15)</f>
        <v>-29187.020000000019</v>
      </c>
      <c r="J16" s="57">
        <f t="shared" si="0"/>
        <v>-70.533888009121782</v>
      </c>
      <c r="K16" s="57">
        <f t="shared" si="1"/>
        <v>-141.77582268975092</v>
      </c>
    </row>
    <row r="17" spans="1:12" ht="18" x14ac:dyDescent="0.2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51"/>
    </row>
    <row r="18" spans="1:12" ht="18" x14ac:dyDescent="0.25">
      <c r="A18" s="105" t="s">
        <v>372</v>
      </c>
      <c r="B18" s="105"/>
      <c r="C18" s="105"/>
      <c r="D18" s="105"/>
      <c r="E18" s="105"/>
      <c r="F18" s="43"/>
      <c r="G18" s="44"/>
      <c r="H18" s="44"/>
      <c r="I18" s="44"/>
      <c r="J18" s="45"/>
      <c r="K18" s="45"/>
      <c r="L18" s="51"/>
    </row>
    <row r="19" spans="1:12" ht="38.25" x14ac:dyDescent="0.25">
      <c r="A19" s="94" t="s">
        <v>38</v>
      </c>
      <c r="B19" s="94"/>
      <c r="C19" s="94"/>
      <c r="D19" s="94"/>
      <c r="E19" s="94"/>
      <c r="F19" s="46" t="s">
        <v>357</v>
      </c>
      <c r="G19" s="52" t="s">
        <v>358</v>
      </c>
      <c r="H19" s="52" t="s">
        <v>359</v>
      </c>
      <c r="I19" s="52" t="s">
        <v>373</v>
      </c>
      <c r="J19" s="52" t="s">
        <v>361</v>
      </c>
      <c r="K19" s="52" t="s">
        <v>362</v>
      </c>
    </row>
    <row r="20" spans="1:12" x14ac:dyDescent="0.25">
      <c r="A20" s="106">
        <v>1</v>
      </c>
      <c r="B20" s="107"/>
      <c r="C20" s="107"/>
      <c r="D20" s="107"/>
      <c r="E20" s="107"/>
      <c r="F20" s="53">
        <v>2</v>
      </c>
      <c r="G20" s="48">
        <v>3</v>
      </c>
      <c r="H20" s="48">
        <v>4</v>
      </c>
      <c r="I20" s="48">
        <v>5</v>
      </c>
      <c r="J20" s="48" t="s">
        <v>363</v>
      </c>
      <c r="K20" s="48" t="s">
        <v>364</v>
      </c>
    </row>
    <row r="21" spans="1:12" x14ac:dyDescent="0.25">
      <c r="A21" s="97" t="s">
        <v>374</v>
      </c>
      <c r="B21" s="108"/>
      <c r="C21" s="108"/>
      <c r="D21" s="108"/>
      <c r="E21" s="108"/>
      <c r="F21" s="131">
        <v>0</v>
      </c>
      <c r="G21" s="132">
        <v>0</v>
      </c>
      <c r="H21" s="132">
        <v>0</v>
      </c>
      <c r="I21" s="132">
        <v>0</v>
      </c>
      <c r="J21" s="132">
        <v>0</v>
      </c>
      <c r="K21" s="132" t="e">
        <f>I21/H21*100</f>
        <v>#DIV/0!</v>
      </c>
    </row>
    <row r="22" spans="1:12" x14ac:dyDescent="0.25">
      <c r="A22" s="97" t="s">
        <v>375</v>
      </c>
      <c r="B22" s="98"/>
      <c r="C22" s="98"/>
      <c r="D22" s="98"/>
      <c r="E22" s="98"/>
      <c r="F22" s="133">
        <v>0</v>
      </c>
      <c r="G22" s="132">
        <v>0</v>
      </c>
      <c r="H22" s="132">
        <v>0</v>
      </c>
      <c r="I22" s="132">
        <v>0</v>
      </c>
      <c r="J22" s="132">
        <v>0</v>
      </c>
      <c r="K22" s="132" t="e">
        <f t="shared" ref="K22:K27" si="2">I22/H22*100</f>
        <v>#DIV/0!</v>
      </c>
    </row>
    <row r="23" spans="1:12" x14ac:dyDescent="0.25">
      <c r="A23" s="109" t="s">
        <v>376</v>
      </c>
      <c r="B23" s="110"/>
      <c r="C23" s="110"/>
      <c r="D23" s="110"/>
      <c r="E23" s="111"/>
      <c r="F23" s="134">
        <v>0</v>
      </c>
      <c r="G23" s="135">
        <v>0</v>
      </c>
      <c r="H23" s="135">
        <v>0</v>
      </c>
      <c r="I23" s="135">
        <v>0</v>
      </c>
      <c r="J23" s="135">
        <v>0</v>
      </c>
      <c r="K23" s="132" t="e">
        <f t="shared" si="2"/>
        <v>#DIV/0!</v>
      </c>
    </row>
    <row r="24" spans="1:12" x14ac:dyDescent="0.25">
      <c r="A24" s="97" t="s">
        <v>377</v>
      </c>
      <c r="B24" s="98"/>
      <c r="C24" s="98"/>
      <c r="D24" s="98"/>
      <c r="E24" s="98"/>
      <c r="F24" s="133">
        <v>3939.14</v>
      </c>
      <c r="G24" s="132">
        <v>0</v>
      </c>
      <c r="H24" s="132">
        <v>0</v>
      </c>
      <c r="I24" s="132">
        <v>-209863.59</v>
      </c>
      <c r="J24" s="132">
        <v>0</v>
      </c>
      <c r="K24" s="132" t="e">
        <f t="shared" si="2"/>
        <v>#DIV/0!</v>
      </c>
    </row>
    <row r="25" spans="1:12" x14ac:dyDescent="0.25">
      <c r="A25" s="97" t="s">
        <v>378</v>
      </c>
      <c r="B25" s="98"/>
      <c r="C25" s="98"/>
      <c r="D25" s="98"/>
      <c r="E25" s="98"/>
      <c r="F25" s="133">
        <v>0</v>
      </c>
      <c r="G25" s="132">
        <v>0</v>
      </c>
      <c r="H25" s="132">
        <v>0</v>
      </c>
      <c r="I25" s="132">
        <v>0</v>
      </c>
      <c r="J25" s="132">
        <v>0</v>
      </c>
      <c r="K25" s="132" t="e">
        <f t="shared" si="2"/>
        <v>#DIV/0!</v>
      </c>
    </row>
    <row r="26" spans="1:12" x14ac:dyDescent="0.25">
      <c r="A26" s="109" t="s">
        <v>379</v>
      </c>
      <c r="B26" s="110"/>
      <c r="C26" s="110"/>
      <c r="D26" s="110"/>
      <c r="E26" s="111"/>
      <c r="F26" s="134">
        <v>0</v>
      </c>
      <c r="G26" s="135">
        <v>0</v>
      </c>
      <c r="H26" s="135">
        <v>0</v>
      </c>
      <c r="I26" s="135">
        <v>0</v>
      </c>
      <c r="J26" s="135">
        <v>0</v>
      </c>
      <c r="K26" s="132" t="e">
        <f t="shared" si="2"/>
        <v>#DIV/0!</v>
      </c>
      <c r="L26" s="54"/>
    </row>
    <row r="27" spans="1:12" ht="15.75" x14ac:dyDescent="0.25">
      <c r="A27" s="113" t="s">
        <v>380</v>
      </c>
      <c r="B27" s="113"/>
      <c r="C27" s="113"/>
      <c r="D27" s="113"/>
      <c r="E27" s="113"/>
      <c r="F27" s="137">
        <f>SUM(F16+F24)</f>
        <v>24525.87999999999</v>
      </c>
      <c r="G27" s="136">
        <v>0</v>
      </c>
      <c r="H27" s="136">
        <v>0</v>
      </c>
      <c r="I27" s="136">
        <f>SUM(I16+I24)</f>
        <v>-239050.61000000002</v>
      </c>
      <c r="J27" s="136">
        <v>0</v>
      </c>
      <c r="K27" s="132" t="e">
        <f t="shared" si="2"/>
        <v>#DIV/0!</v>
      </c>
    </row>
    <row r="29" spans="1:12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2" x14ac:dyDescent="0.25">
      <c r="A30" s="114" t="s">
        <v>381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12" x14ac:dyDescent="0.25">
      <c r="A31" s="114" t="s">
        <v>382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2" x14ac:dyDescent="0.25">
      <c r="A32" s="114" t="s">
        <v>383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x14ac:dyDescent="0.25">
      <c r="A33" s="114" t="s">
        <v>384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x14ac:dyDescent="0.25">
      <c r="A35" s="112" t="s">
        <v>385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</sheetData>
  <mergeCells count="31">
    <mergeCell ref="A35:K36"/>
    <mergeCell ref="A26:E26"/>
    <mergeCell ref="A27:E27"/>
    <mergeCell ref="A30:K30"/>
    <mergeCell ref="A31:K31"/>
    <mergeCell ref="A32:K32"/>
    <mergeCell ref="A33:K34"/>
    <mergeCell ref="A25:E25"/>
    <mergeCell ref="A13:E13"/>
    <mergeCell ref="A14:E14"/>
    <mergeCell ref="A16:E16"/>
    <mergeCell ref="A17:K17"/>
    <mergeCell ref="A18:E18"/>
    <mergeCell ref="A19:E19"/>
    <mergeCell ref="A20:E20"/>
    <mergeCell ref="A21:E21"/>
    <mergeCell ref="A22:E22"/>
    <mergeCell ref="A23:E23"/>
    <mergeCell ref="A24:E24"/>
    <mergeCell ref="A12:E12"/>
    <mergeCell ref="A1:K1"/>
    <mergeCell ref="A2:K2"/>
    <mergeCell ref="A3:K3"/>
    <mergeCell ref="A4:K4"/>
    <mergeCell ref="A5:K5"/>
    <mergeCell ref="A6:K6"/>
    <mergeCell ref="A7:E7"/>
    <mergeCell ref="A8:E8"/>
    <mergeCell ref="A9:E9"/>
    <mergeCell ref="A10:E10"/>
    <mergeCell ref="A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120"/>
  <sheetViews>
    <sheetView topLeftCell="A83" workbookViewId="0">
      <selection activeCell="F100" sqref="F100"/>
    </sheetView>
  </sheetViews>
  <sheetFormatPr defaultRowHeight="15" x14ac:dyDescent="0.25"/>
  <cols>
    <col min="3" max="3" width="83" customWidth="1"/>
    <col min="4" max="4" width="22.28515625" customWidth="1"/>
    <col min="5" max="5" width="18.5703125" customWidth="1"/>
    <col min="6" max="6" width="17.140625" customWidth="1"/>
    <col min="7" max="7" width="14.42578125" customWidth="1"/>
    <col min="8" max="8" width="9.85546875" customWidth="1"/>
  </cols>
  <sheetData>
    <row r="3" spans="2:8" ht="18.75" x14ac:dyDescent="0.3">
      <c r="C3" s="115" t="s">
        <v>155</v>
      </c>
      <c r="D3" s="115"/>
      <c r="E3" s="115"/>
      <c r="F3" s="115"/>
      <c r="G3" s="115"/>
    </row>
    <row r="4" spans="2:8" ht="8.25" customHeight="1" x14ac:dyDescent="0.3">
      <c r="C4" s="4"/>
      <c r="D4" s="4"/>
      <c r="E4" s="4"/>
      <c r="F4" s="4"/>
      <c r="G4" s="4"/>
    </row>
    <row r="5" spans="2:8" ht="18.75" x14ac:dyDescent="0.3">
      <c r="C5" s="115" t="s">
        <v>156</v>
      </c>
      <c r="D5" s="115"/>
      <c r="E5" s="115"/>
      <c r="F5" s="115"/>
      <c r="G5" s="115"/>
    </row>
    <row r="6" spans="2:8" ht="12" customHeight="1" x14ac:dyDescent="0.3">
      <c r="C6" s="4"/>
      <c r="D6" s="4"/>
      <c r="E6" s="4"/>
      <c r="F6" s="4"/>
      <c r="G6" s="4"/>
    </row>
    <row r="7" spans="2:8" ht="18.75" x14ac:dyDescent="0.3">
      <c r="C7" s="115" t="s">
        <v>157</v>
      </c>
      <c r="D7" s="115"/>
      <c r="E7" s="115"/>
      <c r="F7" s="115"/>
      <c r="G7" s="115"/>
    </row>
    <row r="9" spans="2:8" ht="15.75" customHeight="1" x14ac:dyDescent="0.25">
      <c r="B9" s="123" t="s">
        <v>39</v>
      </c>
      <c r="C9" s="123"/>
      <c r="D9" s="116" t="s">
        <v>153</v>
      </c>
      <c r="E9" s="116" t="s">
        <v>34</v>
      </c>
      <c r="F9" s="119" t="s">
        <v>35</v>
      </c>
      <c r="G9" s="116" t="s">
        <v>36</v>
      </c>
      <c r="H9" s="116" t="s">
        <v>37</v>
      </c>
    </row>
    <row r="10" spans="2:8" ht="15" customHeight="1" x14ac:dyDescent="0.25">
      <c r="B10" s="123"/>
      <c r="C10" s="123"/>
      <c r="D10" s="117"/>
      <c r="E10" s="117"/>
      <c r="F10" s="120"/>
      <c r="G10" s="117"/>
      <c r="H10" s="117"/>
    </row>
    <row r="11" spans="2:8" x14ac:dyDescent="0.25">
      <c r="B11" s="122" t="s">
        <v>38</v>
      </c>
      <c r="C11" s="122"/>
      <c r="D11" s="118"/>
      <c r="E11" s="118"/>
      <c r="F11" s="121"/>
      <c r="G11" s="118"/>
      <c r="H11" s="118"/>
    </row>
    <row r="12" spans="2:8" x14ac:dyDescent="0.25">
      <c r="B12" s="23" t="s">
        <v>0</v>
      </c>
      <c r="C12" s="18" t="s">
        <v>1</v>
      </c>
      <c r="D12" s="24">
        <v>1359044.26</v>
      </c>
      <c r="E12" s="16">
        <v>2403246.25</v>
      </c>
      <c r="F12" s="16">
        <v>2447246.25</v>
      </c>
      <c r="G12" s="16">
        <v>1623212.08</v>
      </c>
      <c r="H12" s="25">
        <f>G12/F12</f>
        <v>0.66328105722912034</v>
      </c>
    </row>
    <row r="13" spans="2:8" x14ac:dyDescent="0.25">
      <c r="B13" s="23" t="s">
        <v>2</v>
      </c>
      <c r="C13" s="18" t="s">
        <v>3</v>
      </c>
      <c r="D13" s="24">
        <v>1258366.6100000001</v>
      </c>
      <c r="E13" s="16">
        <v>2388776.25</v>
      </c>
      <c r="F13" s="16">
        <v>2404176.25</v>
      </c>
      <c r="G13" s="16">
        <v>1517444.21</v>
      </c>
      <c r="H13" s="25">
        <f t="shared" ref="H13:H37" si="0">G13/F13</f>
        <v>0.63117011907924803</v>
      </c>
    </row>
    <row r="14" spans="2:8" x14ac:dyDescent="0.25">
      <c r="B14" s="23">
        <v>633</v>
      </c>
      <c r="C14" s="18" t="s">
        <v>386</v>
      </c>
      <c r="D14" s="24">
        <v>0</v>
      </c>
      <c r="E14" s="16">
        <v>1500</v>
      </c>
      <c r="F14" s="16">
        <v>2500</v>
      </c>
      <c r="G14" s="16">
        <v>0</v>
      </c>
      <c r="H14" s="25">
        <f t="shared" si="0"/>
        <v>0</v>
      </c>
    </row>
    <row r="15" spans="2:8" x14ac:dyDescent="0.25">
      <c r="B15" s="23">
        <v>6331</v>
      </c>
      <c r="C15" s="18" t="s">
        <v>387</v>
      </c>
      <c r="D15" s="24">
        <v>0</v>
      </c>
      <c r="E15" s="16">
        <v>1500</v>
      </c>
      <c r="F15" s="16">
        <v>2500</v>
      </c>
      <c r="G15" s="16">
        <v>0</v>
      </c>
      <c r="H15" s="25">
        <f t="shared" si="0"/>
        <v>0</v>
      </c>
    </row>
    <row r="16" spans="2:8" x14ac:dyDescent="0.25">
      <c r="B16" s="23">
        <v>634</v>
      </c>
      <c r="C16" s="18" t="s">
        <v>4</v>
      </c>
      <c r="D16" s="24">
        <v>0</v>
      </c>
      <c r="E16" s="16">
        <v>18100</v>
      </c>
      <c r="F16" s="16">
        <v>0</v>
      </c>
      <c r="G16" s="16">
        <v>0</v>
      </c>
      <c r="H16" s="25" t="e">
        <f t="shared" si="0"/>
        <v>#DIV/0!</v>
      </c>
    </row>
    <row r="17" spans="2:8" x14ac:dyDescent="0.25">
      <c r="B17" s="23">
        <v>6341</v>
      </c>
      <c r="C17" s="18" t="s">
        <v>5</v>
      </c>
      <c r="D17" s="24">
        <v>0</v>
      </c>
      <c r="E17" s="16">
        <v>18100</v>
      </c>
      <c r="F17" s="16">
        <v>0</v>
      </c>
      <c r="G17" s="16">
        <v>0</v>
      </c>
      <c r="H17" s="25" t="e">
        <f t="shared" si="0"/>
        <v>#DIV/0!</v>
      </c>
    </row>
    <row r="18" spans="2:8" x14ac:dyDescent="0.25">
      <c r="B18" s="23" t="s">
        <v>6</v>
      </c>
      <c r="C18" s="18" t="s">
        <v>7</v>
      </c>
      <c r="D18" s="24">
        <v>1156494.25</v>
      </c>
      <c r="E18" s="16">
        <v>2368176.25</v>
      </c>
      <c r="F18" s="16">
        <v>2378576.25</v>
      </c>
      <c r="G18" s="16">
        <v>1406688.74</v>
      </c>
      <c r="H18" s="25">
        <f t="shared" si="0"/>
        <v>0.59139947268875659</v>
      </c>
    </row>
    <row r="19" spans="2:8" x14ac:dyDescent="0.25">
      <c r="B19" s="23" t="s">
        <v>8</v>
      </c>
      <c r="C19" s="18" t="s">
        <v>9</v>
      </c>
      <c r="D19" s="24">
        <v>1156494.25</v>
      </c>
      <c r="E19" s="16">
        <v>2366149.25</v>
      </c>
      <c r="F19" s="16">
        <v>371549.25</v>
      </c>
      <c r="G19" s="16">
        <v>1406669.9</v>
      </c>
      <c r="H19" s="25">
        <f t="shared" si="0"/>
        <v>3.785958119953142</v>
      </c>
    </row>
    <row r="20" spans="2:8" x14ac:dyDescent="0.25">
      <c r="B20" s="23" t="s">
        <v>10</v>
      </c>
      <c r="C20" s="18" t="s">
        <v>11</v>
      </c>
      <c r="D20" s="24">
        <v>0</v>
      </c>
      <c r="E20" s="16">
        <v>2027</v>
      </c>
      <c r="F20" s="16">
        <v>7027</v>
      </c>
      <c r="G20" s="16">
        <v>18.84</v>
      </c>
      <c r="H20" s="25">
        <f t="shared" si="0"/>
        <v>2.6810872349509038E-3</v>
      </c>
    </row>
    <row r="21" spans="2:8" x14ac:dyDescent="0.25">
      <c r="B21" s="23">
        <v>638</v>
      </c>
      <c r="C21" s="18" t="s">
        <v>12</v>
      </c>
      <c r="D21" s="24">
        <v>6147.8</v>
      </c>
      <c r="E21" s="16">
        <v>1000</v>
      </c>
      <c r="F21" s="16">
        <v>1000</v>
      </c>
      <c r="G21" s="16">
        <v>0</v>
      </c>
      <c r="H21" s="25">
        <f t="shared" si="0"/>
        <v>0</v>
      </c>
    </row>
    <row r="22" spans="2:8" x14ac:dyDescent="0.25">
      <c r="B22" s="23">
        <v>6381</v>
      </c>
      <c r="C22" s="18" t="s">
        <v>13</v>
      </c>
      <c r="D22" s="24">
        <v>6147.8</v>
      </c>
      <c r="E22" s="16">
        <v>1000</v>
      </c>
      <c r="F22" s="16">
        <v>1000</v>
      </c>
      <c r="G22" s="16">
        <v>0</v>
      </c>
      <c r="H22" s="25">
        <f t="shared" si="0"/>
        <v>0</v>
      </c>
    </row>
    <row r="23" spans="2:8" x14ac:dyDescent="0.25">
      <c r="B23" s="23">
        <v>639</v>
      </c>
      <c r="C23" s="18" t="s">
        <v>150</v>
      </c>
      <c r="D23" s="24">
        <v>95724.56</v>
      </c>
      <c r="E23" s="16">
        <v>0</v>
      </c>
      <c r="F23" s="16">
        <v>0</v>
      </c>
      <c r="G23" s="16">
        <v>110755.47</v>
      </c>
      <c r="H23" s="25" t="e">
        <f t="shared" si="0"/>
        <v>#DIV/0!</v>
      </c>
    </row>
    <row r="24" spans="2:8" x14ac:dyDescent="0.25">
      <c r="B24" s="23">
        <v>6391</v>
      </c>
      <c r="C24" s="18" t="s">
        <v>397</v>
      </c>
      <c r="D24" s="24">
        <v>16927.580000000002</v>
      </c>
      <c r="E24" s="16">
        <v>0</v>
      </c>
      <c r="F24" s="16">
        <v>0</v>
      </c>
      <c r="G24" s="16">
        <v>0</v>
      </c>
      <c r="H24" s="25" t="e">
        <f t="shared" si="0"/>
        <v>#DIV/0!</v>
      </c>
    </row>
    <row r="25" spans="2:8" x14ac:dyDescent="0.25">
      <c r="B25" s="23">
        <v>6393</v>
      </c>
      <c r="C25" s="18" t="s">
        <v>150</v>
      </c>
      <c r="D25" s="24">
        <v>78796.98</v>
      </c>
      <c r="E25" s="16">
        <v>0</v>
      </c>
      <c r="F25" s="16">
        <v>0</v>
      </c>
      <c r="G25" s="16">
        <v>109687.62</v>
      </c>
      <c r="H25" s="25" t="e">
        <f t="shared" si="0"/>
        <v>#DIV/0!</v>
      </c>
    </row>
    <row r="26" spans="2:8" x14ac:dyDescent="0.25">
      <c r="B26" s="23">
        <v>65</v>
      </c>
      <c r="C26" s="18" t="s">
        <v>388</v>
      </c>
      <c r="D26" s="24">
        <v>0</v>
      </c>
      <c r="E26" s="16">
        <v>0</v>
      </c>
      <c r="F26" s="16">
        <v>6000</v>
      </c>
      <c r="G26" s="16">
        <v>0</v>
      </c>
      <c r="H26" s="25">
        <f t="shared" si="0"/>
        <v>0</v>
      </c>
    </row>
    <row r="27" spans="2:8" x14ac:dyDescent="0.25">
      <c r="B27" s="23">
        <v>652</v>
      </c>
      <c r="C27" s="18" t="s">
        <v>14</v>
      </c>
      <c r="D27" s="24">
        <v>0</v>
      </c>
      <c r="E27" s="16">
        <v>0</v>
      </c>
      <c r="F27" s="16">
        <v>6000</v>
      </c>
      <c r="G27" s="16">
        <v>0</v>
      </c>
      <c r="H27" s="25">
        <f t="shared" si="0"/>
        <v>0</v>
      </c>
    </row>
    <row r="28" spans="2:8" x14ac:dyDescent="0.25">
      <c r="B28" s="23">
        <v>6526</v>
      </c>
      <c r="C28" s="18" t="s">
        <v>15</v>
      </c>
      <c r="D28" s="24">
        <v>0</v>
      </c>
      <c r="E28" s="16">
        <v>0</v>
      </c>
      <c r="F28" s="16">
        <v>6000</v>
      </c>
      <c r="G28" s="16">
        <v>0</v>
      </c>
      <c r="H28" s="25">
        <f t="shared" si="0"/>
        <v>0</v>
      </c>
    </row>
    <row r="29" spans="2:8" x14ac:dyDescent="0.25">
      <c r="B29" s="23" t="s">
        <v>16</v>
      </c>
      <c r="C29" s="18" t="s">
        <v>17</v>
      </c>
      <c r="D29" s="24">
        <v>6585.1</v>
      </c>
      <c r="E29" s="16">
        <v>12470</v>
      </c>
      <c r="F29" s="16">
        <v>32070</v>
      </c>
      <c r="G29" s="16">
        <v>12543.21</v>
      </c>
      <c r="H29" s="25">
        <f t="shared" si="0"/>
        <v>0.39111973807296535</v>
      </c>
    </row>
    <row r="30" spans="2:8" x14ac:dyDescent="0.25">
      <c r="B30" s="23" t="s">
        <v>18</v>
      </c>
      <c r="C30" s="18" t="s">
        <v>19</v>
      </c>
      <c r="D30" s="24">
        <v>4656.54</v>
      </c>
      <c r="E30" s="16">
        <v>10000</v>
      </c>
      <c r="F30" s="16">
        <v>19600</v>
      </c>
      <c r="G30" s="16">
        <v>8260.7099999999991</v>
      </c>
      <c r="H30" s="25">
        <f t="shared" si="0"/>
        <v>0.42146479591836733</v>
      </c>
    </row>
    <row r="31" spans="2:8" x14ac:dyDescent="0.25">
      <c r="B31" s="23" t="s">
        <v>20</v>
      </c>
      <c r="C31" s="18" t="s">
        <v>21</v>
      </c>
      <c r="D31" s="24">
        <v>4656.54</v>
      </c>
      <c r="E31" s="16">
        <v>10000</v>
      </c>
      <c r="F31" s="16">
        <v>19600</v>
      </c>
      <c r="G31" s="16">
        <v>8260.7099999999991</v>
      </c>
      <c r="H31" s="25">
        <f t="shared" si="0"/>
        <v>0.42146479591836733</v>
      </c>
    </row>
    <row r="32" spans="2:8" x14ac:dyDescent="0.25">
      <c r="B32" s="23" t="s">
        <v>22</v>
      </c>
      <c r="C32" s="18" t="s">
        <v>23</v>
      </c>
      <c r="D32" s="24">
        <v>1928.56</v>
      </c>
      <c r="E32" s="16">
        <v>2470</v>
      </c>
      <c r="F32" s="16">
        <v>12470</v>
      </c>
      <c r="G32" s="16">
        <v>4282.5</v>
      </c>
      <c r="H32" s="25">
        <f t="shared" si="0"/>
        <v>0.34342421812349638</v>
      </c>
    </row>
    <row r="33" spans="2:8" x14ac:dyDescent="0.25">
      <c r="B33" s="23" t="s">
        <v>24</v>
      </c>
      <c r="C33" s="18" t="s">
        <v>25</v>
      </c>
      <c r="D33" s="24">
        <v>1928.56</v>
      </c>
      <c r="E33" s="16">
        <v>2470</v>
      </c>
      <c r="F33" s="16">
        <v>12470</v>
      </c>
      <c r="G33" s="16">
        <v>4282.5</v>
      </c>
      <c r="H33" s="25">
        <f t="shared" si="0"/>
        <v>0.34342421812349638</v>
      </c>
    </row>
    <row r="34" spans="2:8" x14ac:dyDescent="0.25">
      <c r="B34" s="23">
        <v>67</v>
      </c>
      <c r="C34" s="18" t="s">
        <v>151</v>
      </c>
      <c r="D34" s="24">
        <v>94049.2</v>
      </c>
      <c r="E34" s="16">
        <v>0</v>
      </c>
      <c r="F34" s="16">
        <v>0</v>
      </c>
      <c r="G34" s="16">
        <v>93224.66</v>
      </c>
      <c r="H34" s="25" t="e">
        <f t="shared" si="0"/>
        <v>#DIV/0!</v>
      </c>
    </row>
    <row r="35" spans="2:8" x14ac:dyDescent="0.25">
      <c r="B35" s="23">
        <v>6711</v>
      </c>
      <c r="C35" s="18" t="s">
        <v>152</v>
      </c>
      <c r="D35" s="24">
        <v>94049.2</v>
      </c>
      <c r="E35" s="16">
        <v>0</v>
      </c>
      <c r="F35" s="16">
        <v>0</v>
      </c>
      <c r="G35" s="16">
        <v>93224.66</v>
      </c>
      <c r="H35" s="25" t="e">
        <f t="shared" si="0"/>
        <v>#DIV/0!</v>
      </c>
    </row>
    <row r="36" spans="2:8" x14ac:dyDescent="0.25">
      <c r="B36" s="23">
        <v>68</v>
      </c>
      <c r="C36" s="18" t="s">
        <v>389</v>
      </c>
      <c r="D36" s="24">
        <v>43.35</v>
      </c>
      <c r="E36" s="16">
        <v>2000</v>
      </c>
      <c r="F36" s="16">
        <v>5000</v>
      </c>
      <c r="G36" s="16">
        <v>0</v>
      </c>
      <c r="H36" s="25">
        <f t="shared" si="0"/>
        <v>0</v>
      </c>
    </row>
    <row r="37" spans="2:8" x14ac:dyDescent="0.25">
      <c r="B37" s="23">
        <v>683</v>
      </c>
      <c r="C37" s="18" t="s">
        <v>390</v>
      </c>
      <c r="D37" s="24">
        <v>43.35</v>
      </c>
      <c r="E37" s="16">
        <v>2000</v>
      </c>
      <c r="F37" s="16">
        <v>5000</v>
      </c>
      <c r="G37" s="16">
        <v>0</v>
      </c>
      <c r="H37" s="25">
        <f t="shared" si="0"/>
        <v>0</v>
      </c>
    </row>
    <row r="38" spans="2:8" ht="14.25" customHeight="1" x14ac:dyDescent="0.25">
      <c r="B38" s="23">
        <v>6831</v>
      </c>
      <c r="C38" s="18" t="s">
        <v>390</v>
      </c>
      <c r="D38" s="24">
        <v>0</v>
      </c>
      <c r="E38" s="16">
        <v>2000</v>
      </c>
      <c r="F38" s="16">
        <v>5000</v>
      </c>
      <c r="G38" s="16">
        <v>0</v>
      </c>
      <c r="H38" s="25">
        <f>G38/F38</f>
        <v>0</v>
      </c>
    </row>
    <row r="39" spans="2:8" s="78" customFormat="1" x14ac:dyDescent="0.25">
      <c r="B39" s="74" t="s">
        <v>26</v>
      </c>
      <c r="C39" s="75" t="s">
        <v>27</v>
      </c>
      <c r="D39" s="76">
        <v>0</v>
      </c>
      <c r="E39" s="76">
        <v>0</v>
      </c>
      <c r="F39" s="76">
        <v>0</v>
      </c>
      <c r="G39" s="73">
        <v>0</v>
      </c>
      <c r="H39" s="77">
        <v>0</v>
      </c>
    </row>
    <row r="40" spans="2:8" s="78" customFormat="1" x14ac:dyDescent="0.25">
      <c r="B40" s="74" t="s">
        <v>28</v>
      </c>
      <c r="C40" s="75" t="s">
        <v>29</v>
      </c>
      <c r="D40" s="76">
        <v>0</v>
      </c>
      <c r="E40" s="76">
        <v>0</v>
      </c>
      <c r="F40" s="76">
        <v>0</v>
      </c>
      <c r="G40" s="73">
        <v>0</v>
      </c>
      <c r="H40" s="77">
        <v>0</v>
      </c>
    </row>
    <row r="41" spans="2:8" s="78" customFormat="1" x14ac:dyDescent="0.25">
      <c r="B41" s="74" t="s">
        <v>30</v>
      </c>
      <c r="C41" s="75" t="s">
        <v>31</v>
      </c>
      <c r="D41" s="76">
        <v>0</v>
      </c>
      <c r="E41" s="76">
        <v>0</v>
      </c>
      <c r="F41" s="76">
        <v>0</v>
      </c>
      <c r="G41" s="73">
        <v>0</v>
      </c>
      <c r="H41" s="77">
        <v>0</v>
      </c>
    </row>
    <row r="42" spans="2:8" s="78" customFormat="1" x14ac:dyDescent="0.25">
      <c r="B42" s="74" t="s">
        <v>32</v>
      </c>
      <c r="C42" s="75" t="s">
        <v>33</v>
      </c>
      <c r="D42" s="76">
        <v>0</v>
      </c>
      <c r="E42" s="76">
        <v>0</v>
      </c>
      <c r="F42" s="76">
        <v>0</v>
      </c>
      <c r="G42" s="73">
        <v>0</v>
      </c>
      <c r="H42" s="77">
        <v>0</v>
      </c>
    </row>
    <row r="43" spans="2:8" x14ac:dyDescent="0.25">
      <c r="B43" s="26"/>
      <c r="C43" s="27"/>
      <c r="D43" s="24"/>
      <c r="E43" s="16"/>
      <c r="F43" s="16"/>
      <c r="G43" s="16"/>
      <c r="H43" s="25"/>
    </row>
    <row r="44" spans="2:8" x14ac:dyDescent="0.25">
      <c r="B44" s="21"/>
      <c r="C44" s="22"/>
      <c r="D44" s="19"/>
      <c r="E44" s="14"/>
      <c r="F44" s="14"/>
      <c r="G44" s="14"/>
      <c r="H44" s="20"/>
    </row>
    <row r="45" spans="2:8" ht="15" customHeight="1" x14ac:dyDescent="0.25">
      <c r="B45" s="126" t="s">
        <v>154</v>
      </c>
      <c r="C45" s="126"/>
      <c r="D45" s="116" t="s">
        <v>153</v>
      </c>
      <c r="E45" s="116" t="s">
        <v>34</v>
      </c>
      <c r="F45" s="119" t="s">
        <v>35</v>
      </c>
      <c r="G45" s="116" t="s">
        <v>36</v>
      </c>
      <c r="H45" s="116" t="s">
        <v>37</v>
      </c>
    </row>
    <row r="46" spans="2:8" ht="15" customHeight="1" x14ac:dyDescent="0.25">
      <c r="B46" s="126"/>
      <c r="C46" s="126"/>
      <c r="D46" s="117"/>
      <c r="E46" s="117"/>
      <c r="F46" s="120"/>
      <c r="G46" s="117"/>
      <c r="H46" s="117"/>
    </row>
    <row r="47" spans="2:8" s="3" customFormat="1" ht="15" customHeight="1" x14ac:dyDescent="0.25">
      <c r="B47" s="124" t="s">
        <v>38</v>
      </c>
      <c r="C47" s="125"/>
      <c r="D47" s="118"/>
      <c r="E47" s="118"/>
      <c r="F47" s="121"/>
      <c r="G47" s="118"/>
      <c r="H47" s="118"/>
    </row>
    <row r="48" spans="2:8" x14ac:dyDescent="0.25">
      <c r="B48" s="66" t="s">
        <v>40</v>
      </c>
      <c r="C48" s="66" t="s">
        <v>67</v>
      </c>
      <c r="D48" s="67">
        <v>1339257.52</v>
      </c>
      <c r="E48" s="68">
        <v>2973114</v>
      </c>
      <c r="F48" s="68">
        <v>2958967.25</v>
      </c>
      <c r="G48" s="69">
        <v>1646402.75</v>
      </c>
      <c r="H48" s="70">
        <f t="shared" ref="H48:H111" si="1">G48/F48</f>
        <v>0.55641127829312742</v>
      </c>
    </row>
    <row r="49" spans="2:8" x14ac:dyDescent="0.25">
      <c r="B49" s="18" t="s">
        <v>41</v>
      </c>
      <c r="C49" s="18" t="s">
        <v>68</v>
      </c>
      <c r="D49" s="64">
        <v>1008279.07</v>
      </c>
      <c r="E49" s="24">
        <v>2247070</v>
      </c>
      <c r="F49" s="24">
        <v>2247570</v>
      </c>
      <c r="G49" s="16">
        <v>1304933.8999999999</v>
      </c>
      <c r="H49" s="25">
        <f t="shared" si="1"/>
        <v>0.58059766770334176</v>
      </c>
    </row>
    <row r="50" spans="2:8" x14ac:dyDescent="0.25">
      <c r="B50" s="18" t="s">
        <v>42</v>
      </c>
      <c r="C50" s="18" t="s">
        <v>69</v>
      </c>
      <c r="D50" s="64">
        <v>829591.67</v>
      </c>
      <c r="E50" s="24">
        <v>1807000</v>
      </c>
      <c r="F50" s="24">
        <v>1804185</v>
      </c>
      <c r="G50" s="16">
        <v>1077987.24</v>
      </c>
      <c r="H50" s="25">
        <f t="shared" si="1"/>
        <v>0.59749262963609606</v>
      </c>
    </row>
    <row r="51" spans="2:8" x14ac:dyDescent="0.25">
      <c r="B51" s="18" t="s">
        <v>43</v>
      </c>
      <c r="C51" s="18" t="s">
        <v>70</v>
      </c>
      <c r="D51" s="65">
        <v>787120.87</v>
      </c>
      <c r="E51" s="24">
        <v>0</v>
      </c>
      <c r="F51" s="24">
        <v>1714185</v>
      </c>
      <c r="G51" s="16">
        <v>1025678.22</v>
      </c>
      <c r="H51" s="25">
        <f t="shared" si="1"/>
        <v>0.59834744791256489</v>
      </c>
    </row>
    <row r="52" spans="2:8" x14ac:dyDescent="0.25">
      <c r="B52" s="18" t="s">
        <v>44</v>
      </c>
      <c r="C52" s="18" t="s">
        <v>71</v>
      </c>
      <c r="D52" s="64">
        <v>10323.290000000001</v>
      </c>
      <c r="E52" s="24">
        <v>30000</v>
      </c>
      <c r="F52" s="24">
        <v>30000</v>
      </c>
      <c r="G52" s="16">
        <v>12214.24</v>
      </c>
      <c r="H52" s="25">
        <f t="shared" si="1"/>
        <v>0.4071413333333333</v>
      </c>
    </row>
    <row r="53" spans="2:8" x14ac:dyDescent="0.25">
      <c r="B53" s="18" t="s">
        <v>45</v>
      </c>
      <c r="C53" s="18" t="s">
        <v>72</v>
      </c>
      <c r="D53" s="64">
        <v>32147.51</v>
      </c>
      <c r="E53" s="24">
        <v>60000</v>
      </c>
      <c r="F53" s="24">
        <v>60000</v>
      </c>
      <c r="G53" s="16">
        <v>40094.78</v>
      </c>
      <c r="H53" s="25">
        <f t="shared" si="1"/>
        <v>0.66824633333333328</v>
      </c>
    </row>
    <row r="54" spans="2:8" x14ac:dyDescent="0.25">
      <c r="B54" s="18" t="s">
        <v>46</v>
      </c>
      <c r="C54" s="18" t="s">
        <v>73</v>
      </c>
      <c r="D54" s="64">
        <v>42576.69</v>
      </c>
      <c r="E54" s="24">
        <v>112315</v>
      </c>
      <c r="F54" s="24">
        <v>113815</v>
      </c>
      <c r="G54" s="16">
        <v>50147.3</v>
      </c>
      <c r="H54" s="25">
        <f t="shared" si="1"/>
        <v>0.4406036111233142</v>
      </c>
    </row>
    <row r="55" spans="2:8" x14ac:dyDescent="0.25">
      <c r="B55" s="18" t="s">
        <v>47</v>
      </c>
      <c r="C55" s="18" t="s">
        <v>73</v>
      </c>
      <c r="D55" s="64">
        <v>42576.69</v>
      </c>
      <c r="E55" s="24">
        <v>112315</v>
      </c>
      <c r="F55" s="24">
        <v>113815</v>
      </c>
      <c r="G55" s="16">
        <v>50147.3</v>
      </c>
      <c r="H55" s="25">
        <f t="shared" si="1"/>
        <v>0.4406036111233142</v>
      </c>
    </row>
    <row r="56" spans="2:8" x14ac:dyDescent="0.25">
      <c r="B56" s="18" t="s">
        <v>48</v>
      </c>
      <c r="C56" s="18" t="s">
        <v>74</v>
      </c>
      <c r="D56" s="64">
        <v>136110.71</v>
      </c>
      <c r="E56" s="24">
        <v>327755</v>
      </c>
      <c r="F56" s="24">
        <v>329570</v>
      </c>
      <c r="G56" s="16">
        <v>176799.35999999999</v>
      </c>
      <c r="H56" s="25">
        <f t="shared" si="1"/>
        <v>0.53645465303273954</v>
      </c>
    </row>
    <row r="57" spans="2:8" x14ac:dyDescent="0.25">
      <c r="B57" s="18" t="s">
        <v>49</v>
      </c>
      <c r="C57" s="18" t="s">
        <v>75</v>
      </c>
      <c r="D57" s="64">
        <v>136108.5</v>
      </c>
      <c r="E57" s="24">
        <v>327655</v>
      </c>
      <c r="F57" s="24">
        <v>329470</v>
      </c>
      <c r="G57" s="16">
        <v>176799.35999999999</v>
      </c>
      <c r="H57" s="25">
        <f t="shared" si="1"/>
        <v>0.5366174765532522</v>
      </c>
    </row>
    <row r="58" spans="2:8" x14ac:dyDescent="0.25">
      <c r="B58" s="23">
        <v>3133</v>
      </c>
      <c r="C58" s="18" t="s">
        <v>76</v>
      </c>
      <c r="D58" s="64">
        <v>2.21</v>
      </c>
      <c r="E58" s="24">
        <v>100</v>
      </c>
      <c r="F58" s="24">
        <v>100</v>
      </c>
      <c r="G58" s="16">
        <v>0</v>
      </c>
      <c r="H58" s="25">
        <f t="shared" si="1"/>
        <v>0</v>
      </c>
    </row>
    <row r="59" spans="2:8" x14ac:dyDescent="0.25">
      <c r="B59" s="18" t="s">
        <v>50</v>
      </c>
      <c r="C59" s="18" t="s">
        <v>77</v>
      </c>
      <c r="D59" s="65">
        <v>270212.63</v>
      </c>
      <c r="E59" s="24">
        <v>498199.25</v>
      </c>
      <c r="F59" s="24">
        <v>531777.25</v>
      </c>
      <c r="G59" s="16">
        <v>271905.06</v>
      </c>
      <c r="H59" s="25">
        <f t="shared" si="1"/>
        <v>0.51131382547861914</v>
      </c>
    </row>
    <row r="60" spans="2:8" x14ac:dyDescent="0.25">
      <c r="B60" s="18" t="s">
        <v>51</v>
      </c>
      <c r="C60" s="18" t="s">
        <v>78</v>
      </c>
      <c r="D60" s="64">
        <v>28315.09</v>
      </c>
      <c r="E60" s="24">
        <v>69190</v>
      </c>
      <c r="F60" s="24">
        <v>70090</v>
      </c>
      <c r="G60" s="16">
        <v>31729.119999999999</v>
      </c>
      <c r="H60" s="25">
        <f t="shared" si="1"/>
        <v>0.45269111142816376</v>
      </c>
    </row>
    <row r="61" spans="2:8" x14ac:dyDescent="0.25">
      <c r="B61" s="18" t="s">
        <v>52</v>
      </c>
      <c r="C61" s="18" t="s">
        <v>79</v>
      </c>
      <c r="D61" s="64">
        <v>4588.8999999999996</v>
      </c>
      <c r="E61" s="24">
        <v>13100</v>
      </c>
      <c r="F61" s="24">
        <v>11850</v>
      </c>
      <c r="G61" s="16">
        <v>5918.82</v>
      </c>
      <c r="H61" s="25">
        <f t="shared" si="1"/>
        <v>0.49947848101265818</v>
      </c>
    </row>
    <row r="62" spans="2:8" x14ac:dyDescent="0.25">
      <c r="B62" s="18" t="s">
        <v>53</v>
      </c>
      <c r="C62" s="18" t="s">
        <v>80</v>
      </c>
      <c r="D62" s="64">
        <v>22591.64</v>
      </c>
      <c r="E62" s="24">
        <v>53590</v>
      </c>
      <c r="F62" s="24">
        <v>54590</v>
      </c>
      <c r="G62" s="16">
        <v>25475.3</v>
      </c>
      <c r="H62" s="25">
        <f t="shared" si="1"/>
        <v>0.46666605605422234</v>
      </c>
    </row>
    <row r="63" spans="2:8" x14ac:dyDescent="0.25">
      <c r="B63" s="18" t="s">
        <v>54</v>
      </c>
      <c r="C63" s="18" t="s">
        <v>81</v>
      </c>
      <c r="D63" s="64">
        <v>1134.55</v>
      </c>
      <c r="E63" s="24">
        <v>2500</v>
      </c>
      <c r="F63" s="24">
        <v>3650</v>
      </c>
      <c r="G63" s="16">
        <v>335</v>
      </c>
      <c r="H63" s="25">
        <f t="shared" si="1"/>
        <v>9.1780821917808217E-2</v>
      </c>
    </row>
    <row r="64" spans="2:8" x14ac:dyDescent="0.25">
      <c r="B64" s="18" t="s">
        <v>55</v>
      </c>
      <c r="C64" s="18" t="s">
        <v>82</v>
      </c>
      <c r="D64" s="64">
        <v>51129.88</v>
      </c>
      <c r="E64" s="24">
        <v>84963</v>
      </c>
      <c r="F64" s="24">
        <v>100568.27</v>
      </c>
      <c r="G64" s="16">
        <v>52970.66</v>
      </c>
      <c r="H64" s="25">
        <f t="shared" si="1"/>
        <v>0.52671344550323873</v>
      </c>
    </row>
    <row r="65" spans="2:8" x14ac:dyDescent="0.25">
      <c r="B65" s="18" t="s">
        <v>56</v>
      </c>
      <c r="C65" s="18" t="s">
        <v>83</v>
      </c>
      <c r="D65" s="64">
        <v>14771.52</v>
      </c>
      <c r="E65" s="24">
        <v>28900</v>
      </c>
      <c r="F65" s="24">
        <v>3320</v>
      </c>
      <c r="G65" s="16">
        <v>19190.060000000001</v>
      </c>
      <c r="H65" s="25">
        <f t="shared" si="1"/>
        <v>5.780138554216868</v>
      </c>
    </row>
    <row r="66" spans="2:8" x14ac:dyDescent="0.25">
      <c r="B66" s="18" t="s">
        <v>57</v>
      </c>
      <c r="C66" s="18" t="s">
        <v>84</v>
      </c>
      <c r="D66" s="64">
        <v>7941.53</v>
      </c>
      <c r="E66" s="24">
        <v>17163</v>
      </c>
      <c r="F66" s="24">
        <v>21163</v>
      </c>
      <c r="G66" s="16">
        <v>6007.94</v>
      </c>
      <c r="H66" s="25">
        <f t="shared" si="1"/>
        <v>0.28388886263762225</v>
      </c>
    </row>
    <row r="67" spans="2:8" x14ac:dyDescent="0.25">
      <c r="B67" s="18" t="s">
        <v>58</v>
      </c>
      <c r="C67" s="18" t="s">
        <v>85</v>
      </c>
      <c r="D67" s="64">
        <v>22812.27</v>
      </c>
      <c r="E67" s="24">
        <v>27900</v>
      </c>
      <c r="F67" s="24">
        <v>27900</v>
      </c>
      <c r="G67" s="16">
        <v>19742.990000000002</v>
      </c>
      <c r="H67" s="25">
        <f t="shared" si="1"/>
        <v>0.70763405017921155</v>
      </c>
    </row>
    <row r="68" spans="2:8" x14ac:dyDescent="0.25">
      <c r="B68" s="18" t="s">
        <v>59</v>
      </c>
      <c r="C68" s="18" t="s">
        <v>86</v>
      </c>
      <c r="D68" s="64">
        <v>3286.09</v>
      </c>
      <c r="E68" s="24">
        <v>6100</v>
      </c>
      <c r="F68" s="24">
        <v>11056.4</v>
      </c>
      <c r="G68" s="16">
        <v>3298.31</v>
      </c>
      <c r="H68" s="25">
        <f t="shared" si="1"/>
        <v>0.29831681198220034</v>
      </c>
    </row>
    <row r="69" spans="2:8" x14ac:dyDescent="0.25">
      <c r="B69" s="18" t="s">
        <v>60</v>
      </c>
      <c r="C69" s="18" t="s">
        <v>87</v>
      </c>
      <c r="D69" s="64">
        <v>2014.14</v>
      </c>
      <c r="E69" s="24">
        <v>3100</v>
      </c>
      <c r="F69" s="24">
        <v>6070.87</v>
      </c>
      <c r="G69" s="16">
        <v>4436.96</v>
      </c>
      <c r="H69" s="25">
        <f t="shared" si="1"/>
        <v>0.73086065094459285</v>
      </c>
    </row>
    <row r="70" spans="2:8" x14ac:dyDescent="0.25">
      <c r="B70" s="18" t="s">
        <v>61</v>
      </c>
      <c r="C70" s="18" t="s">
        <v>88</v>
      </c>
      <c r="D70" s="64">
        <v>304.33</v>
      </c>
      <c r="E70" s="24">
        <v>1800</v>
      </c>
      <c r="F70" s="24">
        <v>1178</v>
      </c>
      <c r="G70" s="16">
        <v>294.39999999999998</v>
      </c>
      <c r="H70" s="25">
        <f t="shared" si="1"/>
        <v>0.24991511035653649</v>
      </c>
    </row>
    <row r="71" spans="2:8" x14ac:dyDescent="0.25">
      <c r="B71" s="18" t="s">
        <v>62</v>
      </c>
      <c r="C71" s="18" t="s">
        <v>89</v>
      </c>
      <c r="D71" s="64">
        <v>176696.32000000001</v>
      </c>
      <c r="E71" s="24">
        <v>311496.25</v>
      </c>
      <c r="F71" s="24">
        <v>318896.25</v>
      </c>
      <c r="G71" s="16">
        <v>172769.67</v>
      </c>
      <c r="H71" s="25">
        <f t="shared" si="1"/>
        <v>0.54177391549759524</v>
      </c>
    </row>
    <row r="72" spans="2:8" x14ac:dyDescent="0.25">
      <c r="B72" s="18" t="s">
        <v>63</v>
      </c>
      <c r="C72" s="18" t="s">
        <v>90</v>
      </c>
      <c r="D72" s="64">
        <v>143396.32999999999</v>
      </c>
      <c r="E72" s="24">
        <v>249500</v>
      </c>
      <c r="F72" s="24">
        <v>249500</v>
      </c>
      <c r="G72" s="16">
        <v>149810.98000000001</v>
      </c>
      <c r="H72" s="25">
        <f t="shared" si="1"/>
        <v>0.60044480961923852</v>
      </c>
    </row>
    <row r="73" spans="2:8" x14ac:dyDescent="0.25">
      <c r="B73" s="18" t="s">
        <v>64</v>
      </c>
      <c r="C73" s="18" t="s">
        <v>91</v>
      </c>
      <c r="D73" s="64">
        <v>11386.84</v>
      </c>
      <c r="E73" s="24">
        <v>14600</v>
      </c>
      <c r="F73" s="24">
        <v>20600</v>
      </c>
      <c r="G73" s="16">
        <v>7442.75</v>
      </c>
      <c r="H73" s="25">
        <f t="shared" si="1"/>
        <v>0.36129854368932041</v>
      </c>
    </row>
    <row r="74" spans="2:8" x14ac:dyDescent="0.25">
      <c r="B74" s="18" t="s">
        <v>65</v>
      </c>
      <c r="C74" s="18" t="s">
        <v>92</v>
      </c>
      <c r="D74" s="64">
        <v>127.44</v>
      </c>
      <c r="E74" s="24">
        <v>500</v>
      </c>
      <c r="F74" s="24">
        <v>500</v>
      </c>
      <c r="G74" s="16">
        <v>127.44</v>
      </c>
      <c r="H74" s="25">
        <f t="shared" si="1"/>
        <v>0.25488</v>
      </c>
    </row>
    <row r="75" spans="2:8" x14ac:dyDescent="0.25">
      <c r="B75" s="18" t="s">
        <v>66</v>
      </c>
      <c r="C75" s="18" t="s">
        <v>93</v>
      </c>
      <c r="D75" s="64">
        <v>5862.02</v>
      </c>
      <c r="E75" s="24">
        <v>12400</v>
      </c>
      <c r="F75" s="24">
        <v>12400</v>
      </c>
      <c r="G75" s="16">
        <v>6839.83</v>
      </c>
      <c r="H75" s="25">
        <f t="shared" si="1"/>
        <v>0.55159919354838705</v>
      </c>
    </row>
    <row r="76" spans="2:8" x14ac:dyDescent="0.25">
      <c r="B76" s="18" t="s">
        <v>94</v>
      </c>
      <c r="C76" s="18" t="s">
        <v>118</v>
      </c>
      <c r="D76" s="64">
        <v>6418.58</v>
      </c>
      <c r="E76" s="24">
        <v>9100</v>
      </c>
      <c r="F76" s="24">
        <v>9100</v>
      </c>
      <c r="G76" s="16">
        <v>43.8</v>
      </c>
      <c r="H76" s="25">
        <f t="shared" si="1"/>
        <v>4.8131868131868127E-3</v>
      </c>
    </row>
    <row r="77" spans="2:8" x14ac:dyDescent="0.25">
      <c r="B77" s="18" t="s">
        <v>95</v>
      </c>
      <c r="C77" s="18" t="s">
        <v>119</v>
      </c>
      <c r="D77" s="64">
        <v>2704.68</v>
      </c>
      <c r="E77" s="24">
        <v>6400</v>
      </c>
      <c r="F77" s="24">
        <v>6400</v>
      </c>
      <c r="G77" s="16">
        <v>3026.93</v>
      </c>
      <c r="H77" s="25">
        <f t="shared" si="1"/>
        <v>0.47295781249999996</v>
      </c>
    </row>
    <row r="78" spans="2:8" x14ac:dyDescent="0.25">
      <c r="B78" s="18" t="s">
        <v>96</v>
      </c>
      <c r="C78" s="18" t="s">
        <v>120</v>
      </c>
      <c r="D78" s="64">
        <v>2257.83</v>
      </c>
      <c r="E78" s="24">
        <v>4000</v>
      </c>
      <c r="F78" s="24">
        <v>5000</v>
      </c>
      <c r="G78" s="16">
        <v>2361.1799999999998</v>
      </c>
      <c r="H78" s="25">
        <f t="shared" si="1"/>
        <v>0.47223599999999999</v>
      </c>
    </row>
    <row r="79" spans="2:8" x14ac:dyDescent="0.25">
      <c r="B79" s="18" t="s">
        <v>97</v>
      </c>
      <c r="C79" s="18" t="s">
        <v>121</v>
      </c>
      <c r="D79" s="64">
        <v>4542.6000000000004</v>
      </c>
      <c r="E79" s="24">
        <v>14996.25</v>
      </c>
      <c r="F79" s="24">
        <v>15396.25</v>
      </c>
      <c r="G79" s="16">
        <v>3116.76</v>
      </c>
      <c r="H79" s="25">
        <f t="shared" si="1"/>
        <v>0.20243630754242106</v>
      </c>
    </row>
    <row r="80" spans="2:8" x14ac:dyDescent="0.25">
      <c r="B80" s="18" t="s">
        <v>98</v>
      </c>
      <c r="C80" s="18" t="s">
        <v>122</v>
      </c>
      <c r="D80" s="64">
        <v>7030</v>
      </c>
      <c r="E80" s="24">
        <v>18100</v>
      </c>
      <c r="F80" s="24">
        <v>23100</v>
      </c>
      <c r="G80" s="16">
        <v>9578.86</v>
      </c>
      <c r="H80" s="25">
        <v>0</v>
      </c>
    </row>
    <row r="81" spans="2:8" x14ac:dyDescent="0.25">
      <c r="B81" s="18" t="s">
        <v>99</v>
      </c>
      <c r="C81" s="18" t="s">
        <v>122</v>
      </c>
      <c r="D81" s="64">
        <v>7030</v>
      </c>
      <c r="E81" s="24">
        <v>18100</v>
      </c>
      <c r="F81" s="24">
        <v>23100</v>
      </c>
      <c r="G81" s="16">
        <v>9578.86</v>
      </c>
      <c r="H81" s="25">
        <v>0</v>
      </c>
    </row>
    <row r="82" spans="2:8" x14ac:dyDescent="0.25">
      <c r="B82" s="18" t="s">
        <v>100</v>
      </c>
      <c r="C82" s="18" t="s">
        <v>123</v>
      </c>
      <c r="D82" s="64">
        <v>7041.34</v>
      </c>
      <c r="E82" s="24">
        <v>14450</v>
      </c>
      <c r="F82" s="24">
        <v>19122.73</v>
      </c>
      <c r="G82" s="16">
        <v>4856.75</v>
      </c>
      <c r="H82" s="25">
        <f t="shared" si="1"/>
        <v>0.25397785776403264</v>
      </c>
    </row>
    <row r="83" spans="2:8" x14ac:dyDescent="0.25">
      <c r="B83" s="23">
        <v>3291</v>
      </c>
      <c r="C83" s="18" t="s">
        <v>391</v>
      </c>
      <c r="D83" s="64">
        <v>266</v>
      </c>
      <c r="E83" s="24">
        <v>400</v>
      </c>
      <c r="F83" s="24">
        <v>400</v>
      </c>
      <c r="G83" s="16">
        <v>0</v>
      </c>
      <c r="H83" s="25">
        <f t="shared" si="1"/>
        <v>0</v>
      </c>
    </row>
    <row r="84" spans="2:8" x14ac:dyDescent="0.25">
      <c r="B84" s="18" t="s">
        <v>101</v>
      </c>
      <c r="C84" s="18" t="s">
        <v>124</v>
      </c>
      <c r="D84" s="64">
        <v>2151.4699999999998</v>
      </c>
      <c r="E84" s="24">
        <v>2500</v>
      </c>
      <c r="F84" s="24">
        <v>2522.73</v>
      </c>
      <c r="G84" s="16">
        <v>2522.73</v>
      </c>
      <c r="H84" s="25">
        <f t="shared" si="1"/>
        <v>1</v>
      </c>
    </row>
    <row r="85" spans="2:8" x14ac:dyDescent="0.25">
      <c r="B85" s="18" t="s">
        <v>102</v>
      </c>
      <c r="C85" s="18" t="s">
        <v>125</v>
      </c>
      <c r="D85" s="64">
        <v>1535.29</v>
      </c>
      <c r="E85" s="24">
        <v>1800</v>
      </c>
      <c r="F85" s="24">
        <v>4050</v>
      </c>
      <c r="G85" s="16">
        <v>975.13</v>
      </c>
      <c r="H85" s="25">
        <f t="shared" si="1"/>
        <v>0.24077283950617284</v>
      </c>
    </row>
    <row r="86" spans="2:8" x14ac:dyDescent="0.25">
      <c r="B86" s="18" t="s">
        <v>103</v>
      </c>
      <c r="C86" s="18" t="s">
        <v>126</v>
      </c>
      <c r="D86" s="64">
        <v>53.09</v>
      </c>
      <c r="E86" s="24">
        <v>100</v>
      </c>
      <c r="F86" s="24">
        <v>100</v>
      </c>
      <c r="G86" s="16">
        <v>53.09</v>
      </c>
      <c r="H86" s="25">
        <f t="shared" si="1"/>
        <v>0.53090000000000004</v>
      </c>
    </row>
    <row r="87" spans="2:8" x14ac:dyDescent="0.25">
      <c r="B87" s="18" t="s">
        <v>104</v>
      </c>
      <c r="C87" s="18" t="s">
        <v>127</v>
      </c>
      <c r="D87" s="64">
        <v>1648.86</v>
      </c>
      <c r="E87" s="24">
        <v>6250</v>
      </c>
      <c r="F87" s="24">
        <v>8250</v>
      </c>
      <c r="G87" s="16">
        <v>616</v>
      </c>
      <c r="H87" s="25">
        <f t="shared" si="1"/>
        <v>7.4666666666666673E-2</v>
      </c>
    </row>
    <row r="88" spans="2:8" x14ac:dyDescent="0.25">
      <c r="B88" s="23">
        <v>3296</v>
      </c>
      <c r="C88" s="18"/>
      <c r="D88" s="64">
        <v>82.95</v>
      </c>
      <c r="E88" s="24">
        <v>100</v>
      </c>
      <c r="F88" s="24">
        <v>100</v>
      </c>
      <c r="G88" s="16">
        <v>0</v>
      </c>
      <c r="H88" s="25">
        <f t="shared" si="1"/>
        <v>0</v>
      </c>
    </row>
    <row r="89" spans="2:8" x14ac:dyDescent="0.25">
      <c r="B89" s="18" t="s">
        <v>105</v>
      </c>
      <c r="C89" s="18" t="s">
        <v>123</v>
      </c>
      <c r="D89" s="64">
        <v>1303.68</v>
      </c>
      <c r="E89" s="24">
        <v>3300</v>
      </c>
      <c r="F89" s="24">
        <v>3700</v>
      </c>
      <c r="G89" s="16">
        <v>689.8</v>
      </c>
      <c r="H89" s="25">
        <f t="shared" si="1"/>
        <v>0.18643243243243243</v>
      </c>
    </row>
    <row r="90" spans="2:8" x14ac:dyDescent="0.25">
      <c r="B90" s="18" t="s">
        <v>106</v>
      </c>
      <c r="C90" s="18" t="s">
        <v>129</v>
      </c>
      <c r="D90" s="64">
        <v>305.42</v>
      </c>
      <c r="E90" s="24">
        <v>850</v>
      </c>
      <c r="F90" s="24">
        <v>850</v>
      </c>
      <c r="G90" s="16">
        <v>330.43</v>
      </c>
      <c r="H90" s="25">
        <f t="shared" si="1"/>
        <v>0.38874117647058826</v>
      </c>
    </row>
    <row r="91" spans="2:8" x14ac:dyDescent="0.25">
      <c r="B91" s="18" t="s">
        <v>107</v>
      </c>
      <c r="C91" s="18" t="s">
        <v>130</v>
      </c>
      <c r="D91" s="64">
        <v>305.42</v>
      </c>
      <c r="E91" s="24">
        <v>850</v>
      </c>
      <c r="F91" s="24">
        <v>850</v>
      </c>
      <c r="G91" s="16">
        <v>330.43</v>
      </c>
      <c r="H91" s="25">
        <f t="shared" si="1"/>
        <v>0.38874117647058826</v>
      </c>
    </row>
    <row r="92" spans="2:8" x14ac:dyDescent="0.25">
      <c r="B92" s="18" t="s">
        <v>108</v>
      </c>
      <c r="C92" s="18" t="s">
        <v>131</v>
      </c>
      <c r="D92" s="64">
        <v>243.4</v>
      </c>
      <c r="E92" s="24">
        <v>550</v>
      </c>
      <c r="F92" s="24">
        <v>550</v>
      </c>
      <c r="G92" s="16">
        <v>330.43</v>
      </c>
      <c r="H92" s="25">
        <f t="shared" si="1"/>
        <v>0.60078181818181819</v>
      </c>
    </row>
    <row r="93" spans="2:8" x14ac:dyDescent="0.25">
      <c r="B93" s="23">
        <v>3433</v>
      </c>
      <c r="C93" s="18" t="s">
        <v>132</v>
      </c>
      <c r="D93" s="64">
        <v>62.02</v>
      </c>
      <c r="E93" s="24">
        <v>300</v>
      </c>
      <c r="F93" s="24">
        <v>300</v>
      </c>
      <c r="G93" s="16">
        <v>0</v>
      </c>
      <c r="H93" s="25">
        <f t="shared" si="1"/>
        <v>0</v>
      </c>
    </row>
    <row r="94" spans="2:8" x14ac:dyDescent="0.25">
      <c r="B94" s="18" t="s">
        <v>109</v>
      </c>
      <c r="C94" s="18" t="s">
        <v>133</v>
      </c>
      <c r="D94" s="64">
        <v>59321.440000000002</v>
      </c>
      <c r="E94" s="24">
        <v>176270</v>
      </c>
      <c r="F94" s="24">
        <v>178270</v>
      </c>
      <c r="G94" s="16">
        <v>69233.36</v>
      </c>
      <c r="H94" s="25">
        <v>0</v>
      </c>
    </row>
    <row r="95" spans="2:8" x14ac:dyDescent="0.25">
      <c r="B95" s="18" t="s">
        <v>110</v>
      </c>
      <c r="C95" s="18" t="s">
        <v>134</v>
      </c>
      <c r="D95" s="64">
        <v>59321.440000000002</v>
      </c>
      <c r="E95" s="24">
        <v>176270</v>
      </c>
      <c r="F95" s="24">
        <v>178270</v>
      </c>
      <c r="G95" s="16">
        <v>69233.36</v>
      </c>
      <c r="H95" s="25">
        <f t="shared" si="1"/>
        <v>0.3883623716834016</v>
      </c>
    </row>
    <row r="96" spans="2:8" x14ac:dyDescent="0.25">
      <c r="B96" s="18" t="s">
        <v>111</v>
      </c>
      <c r="C96" s="18" t="s">
        <v>135</v>
      </c>
      <c r="D96" s="64">
        <v>59321.440000000002</v>
      </c>
      <c r="E96" s="24">
        <v>176270</v>
      </c>
      <c r="F96" s="24">
        <v>0</v>
      </c>
      <c r="G96" s="16">
        <v>69233.36</v>
      </c>
      <c r="H96" s="25" t="e">
        <f t="shared" si="1"/>
        <v>#DIV/0!</v>
      </c>
    </row>
    <row r="97" spans="2:8" x14ac:dyDescent="0.25">
      <c r="B97" s="23">
        <v>38</v>
      </c>
      <c r="C97" s="18" t="s">
        <v>392</v>
      </c>
      <c r="D97" s="64">
        <v>1138.96</v>
      </c>
      <c r="E97" s="24">
        <v>100</v>
      </c>
      <c r="F97" s="24">
        <v>500</v>
      </c>
      <c r="G97" s="16">
        <v>0</v>
      </c>
      <c r="H97" s="25">
        <f t="shared" si="1"/>
        <v>0</v>
      </c>
    </row>
    <row r="98" spans="2:8" x14ac:dyDescent="0.25">
      <c r="B98" s="23">
        <v>381</v>
      </c>
      <c r="C98" s="18" t="s">
        <v>25</v>
      </c>
      <c r="D98" s="64">
        <v>1138.96</v>
      </c>
      <c r="E98" s="24">
        <v>100</v>
      </c>
      <c r="F98" s="24">
        <v>500</v>
      </c>
      <c r="G98" s="16">
        <v>0</v>
      </c>
      <c r="H98" s="25">
        <f t="shared" si="1"/>
        <v>0</v>
      </c>
    </row>
    <row r="99" spans="2:8" x14ac:dyDescent="0.25">
      <c r="B99" s="23">
        <v>3812</v>
      </c>
      <c r="C99" s="18" t="s">
        <v>136</v>
      </c>
      <c r="D99" s="64">
        <v>1138.96</v>
      </c>
      <c r="E99" s="24">
        <v>100</v>
      </c>
      <c r="F99" s="24">
        <v>500</v>
      </c>
      <c r="G99" s="16">
        <v>0</v>
      </c>
      <c r="H99" s="25">
        <f t="shared" si="1"/>
        <v>0</v>
      </c>
    </row>
    <row r="100" spans="2:8" x14ac:dyDescent="0.25">
      <c r="B100" s="66" t="s">
        <v>112</v>
      </c>
      <c r="C100" s="66" t="s">
        <v>137</v>
      </c>
      <c r="D100" s="67">
        <v>0</v>
      </c>
      <c r="E100" s="68">
        <v>50624.75</v>
      </c>
      <c r="F100" s="68">
        <v>59435</v>
      </c>
      <c r="G100" s="69">
        <v>5996.35</v>
      </c>
      <c r="H100" s="70">
        <f t="shared" si="1"/>
        <v>0.10088920669639102</v>
      </c>
    </row>
    <row r="101" spans="2:8" x14ac:dyDescent="0.25">
      <c r="B101" s="23">
        <v>41</v>
      </c>
      <c r="C101" s="18" t="s">
        <v>138</v>
      </c>
      <c r="D101" s="64">
        <v>0</v>
      </c>
      <c r="E101" s="24">
        <v>500</v>
      </c>
      <c r="F101" s="24">
        <v>500</v>
      </c>
      <c r="G101" s="16">
        <v>0</v>
      </c>
      <c r="H101" s="25">
        <f t="shared" si="1"/>
        <v>0</v>
      </c>
    </row>
    <row r="102" spans="2:8" x14ac:dyDescent="0.25">
      <c r="B102" s="23">
        <v>412</v>
      </c>
      <c r="C102" s="18" t="s">
        <v>139</v>
      </c>
      <c r="D102" s="64">
        <v>0</v>
      </c>
      <c r="E102" s="24">
        <v>500</v>
      </c>
      <c r="F102" s="24">
        <v>500</v>
      </c>
      <c r="G102" s="16">
        <v>0</v>
      </c>
      <c r="H102" s="25">
        <f t="shared" si="1"/>
        <v>0</v>
      </c>
    </row>
    <row r="103" spans="2:8" x14ac:dyDescent="0.25">
      <c r="B103" s="23">
        <v>4123</v>
      </c>
      <c r="C103" s="18" t="s">
        <v>140</v>
      </c>
      <c r="D103" s="64">
        <v>0</v>
      </c>
      <c r="E103" s="24">
        <v>500</v>
      </c>
      <c r="F103" s="24">
        <v>500</v>
      </c>
      <c r="G103" s="16">
        <v>0</v>
      </c>
      <c r="H103" s="25">
        <f t="shared" si="1"/>
        <v>0</v>
      </c>
    </row>
    <row r="104" spans="2:8" x14ac:dyDescent="0.25">
      <c r="B104" s="18" t="s">
        <v>113</v>
      </c>
      <c r="C104" s="18" t="s">
        <v>141</v>
      </c>
      <c r="D104" s="64">
        <v>0</v>
      </c>
      <c r="E104" s="24">
        <v>1827</v>
      </c>
      <c r="F104" s="24">
        <v>10727</v>
      </c>
      <c r="G104" s="16">
        <v>5996.35</v>
      </c>
      <c r="H104" s="25">
        <f t="shared" si="1"/>
        <v>0.55899599142351075</v>
      </c>
    </row>
    <row r="105" spans="2:8" x14ac:dyDescent="0.25">
      <c r="B105" s="23">
        <v>421</v>
      </c>
      <c r="C105" s="18" t="s">
        <v>393</v>
      </c>
      <c r="D105" s="64">
        <v>0</v>
      </c>
      <c r="E105" s="24">
        <v>100</v>
      </c>
      <c r="F105" s="24">
        <v>100</v>
      </c>
      <c r="G105" s="16">
        <v>0</v>
      </c>
      <c r="H105" s="25">
        <f t="shared" si="1"/>
        <v>0</v>
      </c>
    </row>
    <row r="106" spans="2:8" x14ac:dyDescent="0.25">
      <c r="B106" s="23">
        <v>4214</v>
      </c>
      <c r="C106" s="18" t="s">
        <v>394</v>
      </c>
      <c r="D106" s="64">
        <v>0</v>
      </c>
      <c r="E106" s="24">
        <v>100</v>
      </c>
      <c r="F106" s="24">
        <v>100</v>
      </c>
      <c r="G106" s="16">
        <v>0</v>
      </c>
      <c r="H106" s="25">
        <f t="shared" si="1"/>
        <v>0</v>
      </c>
    </row>
    <row r="107" spans="2:8" x14ac:dyDescent="0.25">
      <c r="B107" s="18" t="s">
        <v>114</v>
      </c>
      <c r="C107" s="18" t="s">
        <v>142</v>
      </c>
      <c r="D107" s="64">
        <v>0</v>
      </c>
      <c r="E107" s="24">
        <v>400</v>
      </c>
      <c r="F107" s="16">
        <v>7200</v>
      </c>
      <c r="G107" s="16">
        <v>5996.35</v>
      </c>
      <c r="H107" s="25">
        <f t="shared" si="1"/>
        <v>0.83282638888888894</v>
      </c>
    </row>
    <row r="108" spans="2:8" x14ac:dyDescent="0.25">
      <c r="B108" s="18" t="s">
        <v>115</v>
      </c>
      <c r="C108" s="18" t="s">
        <v>143</v>
      </c>
      <c r="D108" s="64">
        <v>0</v>
      </c>
      <c r="E108" s="24">
        <v>200</v>
      </c>
      <c r="F108" s="24">
        <v>3000</v>
      </c>
      <c r="G108" s="16">
        <v>2522.6</v>
      </c>
      <c r="H108" s="25">
        <f t="shared" si="1"/>
        <v>0.84086666666666665</v>
      </c>
    </row>
    <row r="109" spans="2:8" x14ac:dyDescent="0.25">
      <c r="B109" s="23">
        <v>4226</v>
      </c>
      <c r="C109" s="18" t="s">
        <v>395</v>
      </c>
      <c r="D109" s="64">
        <v>0</v>
      </c>
      <c r="E109" s="24">
        <v>0</v>
      </c>
      <c r="F109" s="24">
        <v>100</v>
      </c>
      <c r="G109" s="16">
        <v>0</v>
      </c>
      <c r="H109" s="25">
        <f t="shared" si="1"/>
        <v>0</v>
      </c>
    </row>
    <row r="110" spans="2:8" x14ac:dyDescent="0.25">
      <c r="B110" s="18" t="s">
        <v>116</v>
      </c>
      <c r="C110" s="18" t="s">
        <v>144</v>
      </c>
      <c r="D110" s="64">
        <v>0</v>
      </c>
      <c r="E110" s="24">
        <v>100</v>
      </c>
      <c r="F110" s="24">
        <v>4100</v>
      </c>
      <c r="G110" s="16">
        <v>3473.75</v>
      </c>
      <c r="H110" s="25">
        <f t="shared" si="1"/>
        <v>0.84725609756097564</v>
      </c>
    </row>
    <row r="111" spans="2:8" x14ac:dyDescent="0.25">
      <c r="B111" s="23">
        <v>424</v>
      </c>
      <c r="C111" s="18" t="s">
        <v>145</v>
      </c>
      <c r="D111" s="64">
        <v>0</v>
      </c>
      <c r="E111" s="24">
        <v>1327</v>
      </c>
      <c r="F111" s="24">
        <v>3427</v>
      </c>
      <c r="G111" s="16">
        <v>0</v>
      </c>
      <c r="H111" s="25">
        <f t="shared" si="1"/>
        <v>0</v>
      </c>
    </row>
    <row r="112" spans="2:8" x14ac:dyDescent="0.25">
      <c r="B112" s="23">
        <v>4241</v>
      </c>
      <c r="C112" s="18" t="s">
        <v>396</v>
      </c>
      <c r="D112" s="64">
        <v>0</v>
      </c>
      <c r="E112" s="24">
        <v>1327</v>
      </c>
      <c r="F112" s="24">
        <v>3427</v>
      </c>
      <c r="G112" s="16">
        <v>0</v>
      </c>
      <c r="H112" s="25">
        <f t="shared" ref="H112:H115" si="2">G112/F112</f>
        <v>0</v>
      </c>
    </row>
    <row r="113" spans="2:8" x14ac:dyDescent="0.25">
      <c r="B113" s="23">
        <v>45</v>
      </c>
      <c r="C113" s="18" t="s">
        <v>147</v>
      </c>
      <c r="D113" s="64">
        <v>0</v>
      </c>
      <c r="E113" s="24">
        <v>48297.75</v>
      </c>
      <c r="F113" s="24">
        <v>48208</v>
      </c>
      <c r="G113" s="16">
        <v>0</v>
      </c>
      <c r="H113" s="25">
        <f t="shared" si="2"/>
        <v>0</v>
      </c>
    </row>
    <row r="114" spans="2:8" x14ac:dyDescent="0.25">
      <c r="B114" s="23">
        <v>451</v>
      </c>
      <c r="C114" s="18" t="s">
        <v>148</v>
      </c>
      <c r="D114" s="64">
        <v>0</v>
      </c>
      <c r="E114" s="24">
        <v>48297.75</v>
      </c>
      <c r="F114" s="24">
        <v>48208</v>
      </c>
      <c r="G114" s="16">
        <v>0</v>
      </c>
      <c r="H114" s="25">
        <f t="shared" si="2"/>
        <v>0</v>
      </c>
    </row>
    <row r="115" spans="2:8" x14ac:dyDescent="0.25">
      <c r="B115" s="23">
        <v>4511</v>
      </c>
      <c r="C115" s="18" t="s">
        <v>148</v>
      </c>
      <c r="D115" s="64">
        <v>0</v>
      </c>
      <c r="E115" s="24">
        <v>48297.75</v>
      </c>
      <c r="F115" s="24">
        <v>48208</v>
      </c>
      <c r="G115" s="16">
        <v>0</v>
      </c>
      <c r="H115" s="25">
        <f t="shared" si="2"/>
        <v>0</v>
      </c>
    </row>
    <row r="116" spans="2:8" s="78" customFormat="1" x14ac:dyDescent="0.25">
      <c r="B116" s="75" t="s">
        <v>26</v>
      </c>
      <c r="C116" s="75" t="s">
        <v>27</v>
      </c>
      <c r="D116" s="79">
        <v>0</v>
      </c>
      <c r="E116" s="76">
        <v>0</v>
      </c>
      <c r="F116" s="76">
        <v>0</v>
      </c>
      <c r="G116" s="73">
        <v>0</v>
      </c>
      <c r="H116" s="77" t="e">
        <f t="shared" ref="H116:H119" si="3">G116/F116</f>
        <v>#DIV/0!</v>
      </c>
    </row>
    <row r="117" spans="2:8" s="78" customFormat="1" x14ac:dyDescent="0.25">
      <c r="B117" s="75" t="s">
        <v>28</v>
      </c>
      <c r="C117" s="75" t="s">
        <v>29</v>
      </c>
      <c r="D117" s="79">
        <v>0</v>
      </c>
      <c r="E117" s="76">
        <v>0</v>
      </c>
      <c r="F117" s="76">
        <v>0</v>
      </c>
      <c r="G117" s="73">
        <v>0</v>
      </c>
      <c r="H117" s="77" t="e">
        <f t="shared" si="3"/>
        <v>#DIV/0!</v>
      </c>
    </row>
    <row r="118" spans="2:8" s="78" customFormat="1" x14ac:dyDescent="0.25">
      <c r="B118" s="75" t="s">
        <v>30</v>
      </c>
      <c r="C118" s="75" t="s">
        <v>31</v>
      </c>
      <c r="D118" s="79">
        <v>0</v>
      </c>
      <c r="E118" s="76">
        <v>0</v>
      </c>
      <c r="F118" s="76">
        <v>0</v>
      </c>
      <c r="G118" s="73">
        <v>0</v>
      </c>
      <c r="H118" s="77" t="e">
        <f t="shared" si="3"/>
        <v>#DIV/0!</v>
      </c>
    </row>
    <row r="119" spans="2:8" s="78" customFormat="1" x14ac:dyDescent="0.25">
      <c r="B119" s="75" t="s">
        <v>117</v>
      </c>
      <c r="C119" s="75" t="s">
        <v>149</v>
      </c>
      <c r="D119" s="79">
        <v>0</v>
      </c>
      <c r="E119" s="76">
        <v>0</v>
      </c>
      <c r="F119" s="76">
        <v>0</v>
      </c>
      <c r="G119" s="73">
        <v>0</v>
      </c>
      <c r="H119" s="77" t="e">
        <f t="shared" si="3"/>
        <v>#DIV/0!</v>
      </c>
    </row>
    <row r="120" spans="2:8" x14ac:dyDescent="0.25">
      <c r="D120" s="63"/>
    </row>
  </sheetData>
  <mergeCells count="17">
    <mergeCell ref="H9:H11"/>
    <mergeCell ref="B11:C11"/>
    <mergeCell ref="B9:C10"/>
    <mergeCell ref="B47:C47"/>
    <mergeCell ref="D45:D47"/>
    <mergeCell ref="E45:E47"/>
    <mergeCell ref="F45:F47"/>
    <mergeCell ref="G45:G47"/>
    <mergeCell ref="H45:H47"/>
    <mergeCell ref="B45:C46"/>
    <mergeCell ref="C3:G3"/>
    <mergeCell ref="C5:G5"/>
    <mergeCell ref="C7:G7"/>
    <mergeCell ref="D9:D11"/>
    <mergeCell ref="E9:E11"/>
    <mergeCell ref="F9:F11"/>
    <mergeCell ref="G9:G11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25"/>
  <sheetViews>
    <sheetView topLeftCell="B1" zoomScale="118" zoomScaleNormal="118" workbookViewId="0">
      <selection activeCell="J8" sqref="J8:J20"/>
    </sheetView>
  </sheetViews>
  <sheetFormatPr defaultRowHeight="15" x14ac:dyDescent="0.25"/>
  <cols>
    <col min="4" max="4" width="12.28515625" customWidth="1"/>
    <col min="5" max="5" width="59" customWidth="1"/>
    <col min="6" max="6" width="17.85546875" customWidth="1"/>
    <col min="7" max="7" width="17.7109375" customWidth="1"/>
    <col min="8" max="8" width="18.5703125" customWidth="1"/>
    <col min="9" max="9" width="14.5703125" customWidth="1"/>
    <col min="10" max="10" width="12.42578125" bestFit="1" customWidth="1"/>
  </cols>
  <sheetData>
    <row r="3" spans="4:10" ht="18" x14ac:dyDescent="0.25">
      <c r="D3" s="13"/>
      <c r="E3" s="127" t="s">
        <v>183</v>
      </c>
      <c r="F3" s="127"/>
      <c r="G3" s="127"/>
      <c r="H3" s="127"/>
      <c r="I3" s="13"/>
    </row>
    <row r="4" spans="4:10" ht="18" x14ac:dyDescent="0.25">
      <c r="D4" s="13"/>
      <c r="E4" s="62"/>
      <c r="F4" s="62"/>
      <c r="G4" s="62"/>
      <c r="H4" s="62"/>
      <c r="I4" s="13"/>
    </row>
    <row r="5" spans="4:10" x14ac:dyDescent="0.25">
      <c r="D5" s="13"/>
      <c r="E5" s="13"/>
      <c r="F5" s="13"/>
      <c r="G5" s="13"/>
      <c r="H5" s="13"/>
      <c r="I5" s="13"/>
    </row>
    <row r="6" spans="4:10" ht="33.75" customHeight="1" x14ac:dyDescent="0.25">
      <c r="D6" s="13"/>
      <c r="E6" s="128" t="s">
        <v>159</v>
      </c>
      <c r="F6" s="28" t="s">
        <v>34</v>
      </c>
      <c r="G6" s="28" t="s">
        <v>35</v>
      </c>
      <c r="H6" s="28" t="s">
        <v>36</v>
      </c>
      <c r="I6" s="28" t="s">
        <v>37</v>
      </c>
    </row>
    <row r="7" spans="4:10" x14ac:dyDescent="0.25">
      <c r="D7" s="13"/>
      <c r="E7" s="128"/>
      <c r="F7" s="30">
        <v>2973114</v>
      </c>
      <c r="G7" s="30">
        <v>3018402.25</v>
      </c>
      <c r="H7" s="30">
        <f>SUM(H8:H19)</f>
        <v>1652399.0999999999</v>
      </c>
      <c r="I7" s="31">
        <f>H7/G7</f>
        <v>0.54744164731523104</v>
      </c>
    </row>
    <row r="8" spans="4:10" x14ac:dyDescent="0.25">
      <c r="D8" s="29" t="s">
        <v>160</v>
      </c>
      <c r="E8" s="15" t="s">
        <v>161</v>
      </c>
      <c r="F8" s="16">
        <v>43370</v>
      </c>
      <c r="G8" s="16">
        <v>37270</v>
      </c>
      <c r="H8" s="73">
        <f>14437.96+1470+30.66</f>
        <v>15938.619999999999</v>
      </c>
      <c r="I8" s="17">
        <f t="shared" ref="I8:I19" si="0">H8/G8</f>
        <v>0.42765280386369731</v>
      </c>
      <c r="J8" s="37"/>
    </row>
    <row r="9" spans="4:10" x14ac:dyDescent="0.25">
      <c r="D9" s="29" t="s">
        <v>162</v>
      </c>
      <c r="E9" s="15" t="s">
        <v>163</v>
      </c>
      <c r="F9" s="16">
        <v>191037.75</v>
      </c>
      <c r="G9" s="16">
        <v>190826</v>
      </c>
      <c r="H9" s="73">
        <v>86505.37</v>
      </c>
      <c r="I9" s="17">
        <f t="shared" si="0"/>
        <v>0.45332066909121393</v>
      </c>
      <c r="J9" s="37"/>
    </row>
    <row r="10" spans="4:10" x14ac:dyDescent="0.25">
      <c r="D10" s="29" t="s">
        <v>164</v>
      </c>
      <c r="E10" s="15" t="s">
        <v>165</v>
      </c>
      <c r="F10" s="16">
        <v>13500</v>
      </c>
      <c r="G10" s="16">
        <v>40200</v>
      </c>
      <c r="H10" s="73">
        <f>803.83+5996.35+1.88</f>
        <v>6802.06</v>
      </c>
      <c r="I10" s="17">
        <f t="shared" si="0"/>
        <v>0.16920547263681593</v>
      </c>
      <c r="J10" s="37"/>
    </row>
    <row r="11" spans="4:10" x14ac:dyDescent="0.25">
      <c r="D11" s="29" t="s">
        <v>166</v>
      </c>
      <c r="E11" s="15" t="s">
        <v>167</v>
      </c>
      <c r="F11" s="16">
        <v>18000</v>
      </c>
      <c r="G11" s="16">
        <v>23000</v>
      </c>
      <c r="H11" s="73">
        <f>9578.86+4256.25</f>
        <v>13835.11</v>
      </c>
      <c r="I11" s="17">
        <f t="shared" si="0"/>
        <v>0.60152652173913046</v>
      </c>
      <c r="J11" s="37"/>
    </row>
    <row r="12" spans="4:10" x14ac:dyDescent="0.25">
      <c r="D12" s="29" t="s">
        <v>168</v>
      </c>
      <c r="E12" s="15" t="s">
        <v>169</v>
      </c>
      <c r="F12" s="16">
        <v>2362849.25</v>
      </c>
      <c r="G12" s="16">
        <v>2366249.25</v>
      </c>
      <c r="H12" s="73">
        <f>132+1209123.72+137520.12+75-1290.82-228.24</f>
        <v>1345331.7799999998</v>
      </c>
      <c r="I12" s="17">
        <f t="shared" si="0"/>
        <v>0.56855032494991797</v>
      </c>
    </row>
    <row r="13" spans="4:10" x14ac:dyDescent="0.25">
      <c r="D13" s="29" t="s">
        <v>170</v>
      </c>
      <c r="E13" s="15" t="s">
        <v>171</v>
      </c>
      <c r="F13" s="16">
        <v>170773</v>
      </c>
      <c r="G13" s="16">
        <v>193188</v>
      </c>
      <c r="H13" s="73">
        <f>164.06+69214.52+14721.71+24.8+9000</f>
        <v>93125.090000000011</v>
      </c>
      <c r="I13" s="17">
        <f t="shared" si="0"/>
        <v>0.4820438640081165</v>
      </c>
      <c r="J13" s="37"/>
    </row>
    <row r="14" spans="4:10" x14ac:dyDescent="0.25">
      <c r="D14" s="29" t="s">
        <v>172</v>
      </c>
      <c r="E14" s="15" t="s">
        <v>173</v>
      </c>
      <c r="F14" s="16">
        <v>1400</v>
      </c>
      <c r="G14" s="16">
        <v>7600</v>
      </c>
      <c r="H14" s="73">
        <f>1504.38+732.14</f>
        <v>2236.52</v>
      </c>
      <c r="I14" s="17">
        <f t="shared" si="0"/>
        <v>0.29427894736842103</v>
      </c>
      <c r="J14" s="37"/>
    </row>
    <row r="15" spans="4:10" x14ac:dyDescent="0.25">
      <c r="D15" s="29" t="s">
        <v>174</v>
      </c>
      <c r="E15" s="15" t="s">
        <v>175</v>
      </c>
      <c r="F15" s="16">
        <v>1927</v>
      </c>
      <c r="G15" s="16">
        <v>1927</v>
      </c>
      <c r="H15" s="73">
        <v>18.84</v>
      </c>
      <c r="I15" s="17">
        <f t="shared" si="0"/>
        <v>9.7768552153606643E-3</v>
      </c>
      <c r="J15" s="37"/>
    </row>
    <row r="16" spans="4:10" x14ac:dyDescent="0.25">
      <c r="D16" s="29" t="s">
        <v>176</v>
      </c>
      <c r="E16" s="15" t="s">
        <v>177</v>
      </c>
      <c r="F16" s="16">
        <v>3400</v>
      </c>
      <c r="G16" s="16">
        <v>3400</v>
      </c>
      <c r="H16" s="73">
        <v>1453.82</v>
      </c>
      <c r="I16" s="17">
        <f t="shared" si="0"/>
        <v>0.42759411764705879</v>
      </c>
      <c r="J16" s="37"/>
    </row>
    <row r="17" spans="4:10" x14ac:dyDescent="0.25">
      <c r="D17" s="29" t="s">
        <v>178</v>
      </c>
      <c r="E17" s="15" t="s">
        <v>179</v>
      </c>
      <c r="F17" s="16">
        <v>1000</v>
      </c>
      <c r="G17" s="16">
        <v>1000</v>
      </c>
      <c r="H17" s="73">
        <v>207</v>
      </c>
      <c r="I17" s="17">
        <f t="shared" si="0"/>
        <v>0.20699999999999999</v>
      </c>
      <c r="J17" s="37"/>
    </row>
    <row r="18" spans="4:10" x14ac:dyDescent="0.25">
      <c r="D18" s="29" t="s">
        <v>180</v>
      </c>
      <c r="E18" s="15" t="s">
        <v>179</v>
      </c>
      <c r="F18" s="16">
        <v>164687</v>
      </c>
      <c r="G18" s="16">
        <v>149872</v>
      </c>
      <c r="H18" s="73">
        <f>3281.29+83423.06+140.54</f>
        <v>86844.889999999985</v>
      </c>
      <c r="I18" s="17">
        <f t="shared" si="0"/>
        <v>0.57946040621330197</v>
      </c>
      <c r="J18" s="37"/>
    </row>
    <row r="19" spans="4:10" x14ac:dyDescent="0.25">
      <c r="D19" s="29" t="s">
        <v>181</v>
      </c>
      <c r="E19" s="15" t="s">
        <v>182</v>
      </c>
      <c r="F19" s="16">
        <v>1170</v>
      </c>
      <c r="G19" s="16">
        <v>3870</v>
      </c>
      <c r="H19" s="73">
        <v>100</v>
      </c>
      <c r="I19" s="17">
        <f t="shared" si="0"/>
        <v>2.5839793281653745E-2</v>
      </c>
      <c r="J19" s="37"/>
    </row>
    <row r="20" spans="4:10" x14ac:dyDescent="0.25">
      <c r="J20" s="37"/>
    </row>
    <row r="25" spans="4:10" x14ac:dyDescent="0.25">
      <c r="H25" s="37"/>
      <c r="J25" s="37"/>
    </row>
  </sheetData>
  <mergeCells count="2">
    <mergeCell ref="E3:H3"/>
    <mergeCell ref="E6:E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G6" sqref="G6"/>
    </sheetView>
  </sheetViews>
  <sheetFormatPr defaultRowHeight="15" x14ac:dyDescent="0.25"/>
  <cols>
    <col min="2" max="2" width="27.85546875" customWidth="1"/>
    <col min="3" max="3" width="33.85546875" customWidth="1"/>
    <col min="4" max="4" width="23.140625" customWidth="1"/>
    <col min="5" max="5" width="15.140625" customWidth="1"/>
    <col min="6" max="6" width="17.42578125" customWidth="1"/>
    <col min="7" max="7" width="21.5703125" customWidth="1"/>
    <col min="8" max="8" width="16.7109375" customWidth="1"/>
  </cols>
  <sheetData>
    <row r="1" spans="2:8" x14ac:dyDescent="0.25">
      <c r="B1" s="13"/>
      <c r="C1" s="13"/>
      <c r="D1" s="13"/>
      <c r="E1" s="13"/>
      <c r="F1" s="13"/>
      <c r="G1" s="13"/>
      <c r="H1" s="13"/>
    </row>
    <row r="2" spans="2:8" ht="18" x14ac:dyDescent="0.25">
      <c r="B2" s="13"/>
      <c r="C2" s="127" t="s">
        <v>190</v>
      </c>
      <c r="D2" s="127"/>
      <c r="E2" s="127"/>
      <c r="F2" s="127"/>
      <c r="G2" s="127"/>
      <c r="H2" s="127"/>
    </row>
    <row r="3" spans="2:8" x14ac:dyDescent="0.25">
      <c r="B3" s="13"/>
      <c r="C3" s="13"/>
      <c r="D3" s="13"/>
      <c r="E3" s="13"/>
      <c r="F3" s="13"/>
      <c r="G3" s="13"/>
      <c r="H3" s="13"/>
    </row>
    <row r="4" spans="2:8" x14ac:dyDescent="0.25">
      <c r="B4" s="13"/>
      <c r="C4" s="13"/>
      <c r="D4" s="13"/>
      <c r="E4" s="13"/>
      <c r="F4" s="13"/>
      <c r="G4" s="13"/>
      <c r="H4" s="13"/>
    </row>
    <row r="5" spans="2:8" x14ac:dyDescent="0.25">
      <c r="B5" s="13"/>
      <c r="C5" s="33" t="s">
        <v>159</v>
      </c>
      <c r="D5" s="34" t="s">
        <v>153</v>
      </c>
      <c r="E5" s="35" t="s">
        <v>34</v>
      </c>
      <c r="F5" s="35" t="s">
        <v>35</v>
      </c>
      <c r="G5" s="35" t="s">
        <v>36</v>
      </c>
      <c r="H5" s="35" t="s">
        <v>37</v>
      </c>
    </row>
    <row r="6" spans="2:8" ht="26.25" customHeight="1" x14ac:dyDescent="0.25">
      <c r="B6" s="36" t="s">
        <v>187</v>
      </c>
      <c r="C6" s="32" t="s">
        <v>184</v>
      </c>
      <c r="D6" s="16">
        <v>1339257.52</v>
      </c>
      <c r="E6" s="1">
        <v>2922489.25</v>
      </c>
      <c r="F6" s="16">
        <v>2958967.25</v>
      </c>
      <c r="G6" s="16">
        <v>1646402.75</v>
      </c>
      <c r="H6" s="17">
        <f>G6/F6</f>
        <v>0.55641127829312742</v>
      </c>
    </row>
    <row r="7" spans="2:8" ht="25.5" customHeight="1" x14ac:dyDescent="0.25">
      <c r="B7" s="36" t="s">
        <v>188</v>
      </c>
      <c r="C7" s="32" t="s">
        <v>185</v>
      </c>
      <c r="D7" s="16">
        <v>1339257.52</v>
      </c>
      <c r="E7" s="1">
        <v>2922489.25</v>
      </c>
      <c r="F7" s="16">
        <v>2958967.25</v>
      </c>
      <c r="G7" s="16">
        <v>1646402.75</v>
      </c>
      <c r="H7" s="17">
        <f t="shared" ref="H7:H8" si="0">G7/F7</f>
        <v>0.55641127829312742</v>
      </c>
    </row>
    <row r="8" spans="2:8" ht="30.75" customHeight="1" x14ac:dyDescent="0.25">
      <c r="B8" s="36" t="s">
        <v>189</v>
      </c>
      <c r="C8" s="32" t="s">
        <v>186</v>
      </c>
      <c r="D8" s="16">
        <v>1339257.52</v>
      </c>
      <c r="E8" s="1">
        <v>2922489.25</v>
      </c>
      <c r="F8" s="16">
        <v>2958967.25</v>
      </c>
      <c r="G8" s="16">
        <v>1646402.75</v>
      </c>
      <c r="H8" s="17">
        <f t="shared" si="0"/>
        <v>0.55641127829312742</v>
      </c>
    </row>
  </sheetData>
  <mergeCells count="1">
    <mergeCell ref="C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4"/>
  <sheetViews>
    <sheetView zoomScale="89" zoomScaleNormal="89" workbookViewId="0">
      <selection activeCell="G25" sqref="G25"/>
    </sheetView>
  </sheetViews>
  <sheetFormatPr defaultRowHeight="15" x14ac:dyDescent="0.25"/>
  <cols>
    <col min="1" max="1" width="11.5703125" style="5" customWidth="1"/>
    <col min="2" max="2" width="61.42578125" style="5" customWidth="1"/>
    <col min="3" max="3" width="17" customWidth="1"/>
    <col min="4" max="4" width="14.42578125" customWidth="1"/>
    <col min="5" max="5" width="14.85546875" customWidth="1"/>
    <col min="6" max="6" width="12.42578125" customWidth="1"/>
    <col min="7" max="7" width="15.5703125" style="82" bestFit="1" customWidth="1"/>
    <col min="8" max="8" width="12.42578125" customWidth="1"/>
    <col min="10" max="10" width="12.7109375" bestFit="1" customWidth="1"/>
  </cols>
  <sheetData>
    <row r="2" spans="1:10" ht="18.75" x14ac:dyDescent="0.3">
      <c r="B2" s="115" t="s">
        <v>352</v>
      </c>
      <c r="C2" s="115"/>
      <c r="D2" s="115"/>
      <c r="E2" s="115"/>
    </row>
    <row r="3" spans="1:10" ht="18.75" x14ac:dyDescent="0.3">
      <c r="B3" s="115" t="s">
        <v>353</v>
      </c>
      <c r="C3" s="115"/>
      <c r="D3" s="115"/>
      <c r="E3" s="115"/>
    </row>
    <row r="4" spans="1:10" ht="15.75" thickBot="1" x14ac:dyDescent="0.3"/>
    <row r="5" spans="1:10" ht="16.5" customHeight="1" thickTop="1" x14ac:dyDescent="0.25">
      <c r="A5" s="129" t="s">
        <v>159</v>
      </c>
      <c r="B5" s="129"/>
      <c r="C5" s="10" t="s">
        <v>35</v>
      </c>
      <c r="D5" s="10" t="s">
        <v>158</v>
      </c>
      <c r="E5" s="10" t="s">
        <v>37</v>
      </c>
    </row>
    <row r="6" spans="1:10" x14ac:dyDescent="0.25">
      <c r="A6" s="130"/>
      <c r="B6" s="130"/>
      <c r="C6" s="11">
        <f>SUM(C7+C27+C38+C55+C156+C158+C160+C167+C173)</f>
        <v>3015802.25</v>
      </c>
      <c r="D6" s="11">
        <f>SUM(D7+D27+D38+D55+D156+D158+D160+D167+D173)</f>
        <v>1652399.1</v>
      </c>
      <c r="E6" s="12">
        <f>D6/C6</f>
        <v>0.5479136107150262</v>
      </c>
      <c r="H6" s="82"/>
      <c r="J6" s="82"/>
    </row>
    <row r="7" spans="1:10" ht="22.5" x14ac:dyDescent="0.25">
      <c r="A7" s="7" t="s">
        <v>191</v>
      </c>
      <c r="B7" s="7" t="s">
        <v>192</v>
      </c>
      <c r="C7" s="8">
        <f>SUM(C8:C26)</f>
        <v>2076635</v>
      </c>
      <c r="D7" s="8">
        <f>SUM(D8:D26)</f>
        <v>1207776.47</v>
      </c>
      <c r="E7" s="9">
        <f t="shared" ref="E7:E91" si="0">D7/C7</f>
        <v>0.58160267451911385</v>
      </c>
    </row>
    <row r="8" spans="1:10" x14ac:dyDescent="0.25">
      <c r="A8" s="6" t="s">
        <v>193</v>
      </c>
      <c r="B8" s="6" t="s">
        <v>194</v>
      </c>
      <c r="C8" s="1">
        <v>1550000</v>
      </c>
      <c r="D8" s="84">
        <f>909504.04+23334.18</f>
        <v>932838.22000000009</v>
      </c>
      <c r="E8" s="2">
        <f t="shared" si="0"/>
        <v>0.60183110967741937</v>
      </c>
    </row>
    <row r="9" spans="1:10" x14ac:dyDescent="0.25">
      <c r="A9" s="80" t="s">
        <v>195</v>
      </c>
      <c r="B9" s="6" t="s">
        <v>71</v>
      </c>
      <c r="C9" s="1">
        <v>30000</v>
      </c>
      <c r="D9" s="84">
        <v>12214.24</v>
      </c>
      <c r="E9" s="2">
        <f t="shared" si="0"/>
        <v>0.4071413333333333</v>
      </c>
    </row>
    <row r="10" spans="1:10" x14ac:dyDescent="0.25">
      <c r="A10" s="6" t="s">
        <v>196</v>
      </c>
      <c r="B10" s="6" t="s">
        <v>72</v>
      </c>
      <c r="C10" s="1">
        <v>60000</v>
      </c>
      <c r="D10" s="84">
        <v>40094.78</v>
      </c>
      <c r="E10" s="2">
        <f t="shared" si="0"/>
        <v>0.66824633333333328</v>
      </c>
    </row>
    <row r="11" spans="1:10" x14ac:dyDescent="0.25">
      <c r="A11" s="6" t="s">
        <v>208</v>
      </c>
      <c r="B11" s="6" t="s">
        <v>209</v>
      </c>
      <c r="C11" s="1">
        <v>2935</v>
      </c>
      <c r="D11" s="1">
        <v>0</v>
      </c>
      <c r="E11" s="2">
        <f t="shared" si="0"/>
        <v>0</v>
      </c>
    </row>
    <row r="12" spans="1:10" x14ac:dyDescent="0.25">
      <c r="A12" s="6" t="s">
        <v>197</v>
      </c>
      <c r="B12" s="6" t="s">
        <v>198</v>
      </c>
      <c r="C12" s="1">
        <v>40000</v>
      </c>
      <c r="D12" s="84">
        <v>11001.58</v>
      </c>
      <c r="E12" s="2">
        <f t="shared" si="0"/>
        <v>0.27503949999999999</v>
      </c>
    </row>
    <row r="13" spans="1:10" x14ac:dyDescent="0.25">
      <c r="A13" s="6" t="s">
        <v>210</v>
      </c>
      <c r="B13" s="6" t="s">
        <v>211</v>
      </c>
      <c r="C13" s="1">
        <v>4000</v>
      </c>
      <c r="D13" s="1">
        <v>0</v>
      </c>
      <c r="E13" s="2">
        <f t="shared" si="0"/>
        <v>0</v>
      </c>
    </row>
    <row r="14" spans="1:10" x14ac:dyDescent="0.25">
      <c r="A14" s="6" t="s">
        <v>212</v>
      </c>
      <c r="B14" s="6" t="s">
        <v>213</v>
      </c>
      <c r="C14" s="1">
        <v>4500</v>
      </c>
      <c r="D14" s="1">
        <v>0</v>
      </c>
      <c r="E14" s="2">
        <f t="shared" si="0"/>
        <v>0</v>
      </c>
    </row>
    <row r="15" spans="1:10" x14ac:dyDescent="0.25">
      <c r="A15" s="6" t="s">
        <v>199</v>
      </c>
      <c r="B15" s="6" t="s">
        <v>200</v>
      </c>
      <c r="C15" s="1">
        <v>4500</v>
      </c>
      <c r="D15" s="84">
        <v>2979.72</v>
      </c>
      <c r="E15" s="2">
        <f t="shared" si="0"/>
        <v>0.66215999999999997</v>
      </c>
    </row>
    <row r="16" spans="1:10" x14ac:dyDescent="0.25">
      <c r="A16" s="6" t="s">
        <v>201</v>
      </c>
      <c r="B16" s="6" t="s">
        <v>202</v>
      </c>
      <c r="C16" s="1">
        <v>30000</v>
      </c>
      <c r="D16" s="84">
        <v>25500</v>
      </c>
      <c r="E16" s="2">
        <f t="shared" si="0"/>
        <v>0.85</v>
      </c>
    </row>
    <row r="17" spans="1:5" x14ac:dyDescent="0.25">
      <c r="A17" s="6" t="s">
        <v>214</v>
      </c>
      <c r="B17" s="6" t="s">
        <v>215</v>
      </c>
      <c r="C17" s="1">
        <v>100</v>
      </c>
      <c r="D17" s="1">
        <v>0</v>
      </c>
      <c r="E17" s="2">
        <f t="shared" si="0"/>
        <v>0</v>
      </c>
    </row>
    <row r="18" spans="1:5" x14ac:dyDescent="0.25">
      <c r="A18" s="6" t="s">
        <v>203</v>
      </c>
      <c r="B18" s="6" t="s">
        <v>75</v>
      </c>
      <c r="C18" s="1">
        <v>300000</v>
      </c>
      <c r="D18" s="84">
        <v>161480.10999999999</v>
      </c>
      <c r="E18" s="2">
        <f>D18/C18</f>
        <v>0.53826703333333326</v>
      </c>
    </row>
    <row r="19" spans="1:5" x14ac:dyDescent="0.25">
      <c r="A19" s="71" t="s">
        <v>405</v>
      </c>
      <c r="B19" s="6" t="s">
        <v>398</v>
      </c>
      <c r="C19" s="1">
        <v>100</v>
      </c>
      <c r="D19" s="1">
        <v>0</v>
      </c>
      <c r="E19" s="2">
        <f t="shared" si="0"/>
        <v>0</v>
      </c>
    </row>
    <row r="20" spans="1:5" x14ac:dyDescent="0.25">
      <c r="A20" s="71" t="s">
        <v>406</v>
      </c>
      <c r="B20" s="6" t="s">
        <v>76</v>
      </c>
      <c r="C20" s="1">
        <v>100</v>
      </c>
      <c r="D20" s="1">
        <v>0</v>
      </c>
      <c r="E20" s="2">
        <f t="shared" si="0"/>
        <v>0</v>
      </c>
    </row>
    <row r="21" spans="1:5" x14ac:dyDescent="0.25">
      <c r="A21" s="71" t="s">
        <v>204</v>
      </c>
      <c r="B21" s="6" t="s">
        <v>205</v>
      </c>
      <c r="C21" s="1">
        <v>45000</v>
      </c>
      <c r="D21" s="84">
        <v>21051.82</v>
      </c>
      <c r="E21" s="2">
        <f t="shared" si="0"/>
        <v>0.46781822222222219</v>
      </c>
    </row>
    <row r="22" spans="1:5" x14ac:dyDescent="0.25">
      <c r="A22" s="71" t="s">
        <v>220</v>
      </c>
      <c r="B22" s="6" t="s">
        <v>221</v>
      </c>
      <c r="C22" s="1">
        <v>5000</v>
      </c>
      <c r="D22" s="83">
        <v>616</v>
      </c>
      <c r="E22" s="2">
        <f t="shared" si="0"/>
        <v>0.1232</v>
      </c>
    </row>
    <row r="23" spans="1:5" x14ac:dyDescent="0.25">
      <c r="A23" s="71" t="s">
        <v>222</v>
      </c>
      <c r="B23" s="6" t="s">
        <v>128</v>
      </c>
      <c r="C23" s="1">
        <v>100</v>
      </c>
      <c r="D23" s="1">
        <v>0</v>
      </c>
      <c r="E23" s="2">
        <v>0</v>
      </c>
    </row>
    <row r="24" spans="1:5" x14ac:dyDescent="0.25">
      <c r="A24" s="71" t="s">
        <v>402</v>
      </c>
      <c r="B24" s="6" t="s">
        <v>399</v>
      </c>
      <c r="C24" s="1">
        <v>100</v>
      </c>
      <c r="D24" s="1">
        <v>0</v>
      </c>
      <c r="E24" s="2">
        <v>0</v>
      </c>
    </row>
    <row r="25" spans="1:5" x14ac:dyDescent="0.25">
      <c r="A25" s="71" t="s">
        <v>403</v>
      </c>
      <c r="B25" s="6" t="s">
        <v>400</v>
      </c>
      <c r="C25" s="1">
        <v>100</v>
      </c>
      <c r="D25" s="1">
        <v>0</v>
      </c>
      <c r="E25" s="2">
        <v>0</v>
      </c>
    </row>
    <row r="26" spans="1:5" x14ac:dyDescent="0.25">
      <c r="A26" s="71" t="s">
        <v>404</v>
      </c>
      <c r="B26" s="6" t="s">
        <v>401</v>
      </c>
      <c r="C26" s="1">
        <v>100</v>
      </c>
      <c r="D26" s="1">
        <v>0</v>
      </c>
      <c r="E26" s="2">
        <v>0</v>
      </c>
    </row>
    <row r="27" spans="1:5" ht="33.75" x14ac:dyDescent="0.25">
      <c r="A27" s="7" t="s">
        <v>413</v>
      </c>
      <c r="B27" s="7" t="s">
        <v>342</v>
      </c>
      <c r="C27" s="8">
        <f>SUM(C28:C37)</f>
        <v>59435</v>
      </c>
      <c r="D27" s="8">
        <f>SUM(D28:D37)</f>
        <v>5996.35</v>
      </c>
      <c r="E27" s="9">
        <f t="shared" ref="E27" si="1">D27/C27</f>
        <v>0.10088920669639102</v>
      </c>
    </row>
    <row r="28" spans="1:5" x14ac:dyDescent="0.25">
      <c r="A28" s="71" t="s">
        <v>345</v>
      </c>
      <c r="B28" s="6" t="s">
        <v>148</v>
      </c>
      <c r="C28" s="1">
        <v>2860</v>
      </c>
      <c r="D28" s="1">
        <v>0</v>
      </c>
      <c r="E28" s="2">
        <f>D28/C28</f>
        <v>0</v>
      </c>
    </row>
    <row r="29" spans="1:5" x14ac:dyDescent="0.25">
      <c r="A29" s="71" t="s">
        <v>345</v>
      </c>
      <c r="B29" s="6" t="s">
        <v>148</v>
      </c>
      <c r="C29" s="1">
        <v>45348</v>
      </c>
      <c r="D29" s="1">
        <v>0</v>
      </c>
      <c r="E29" s="2">
        <f t="shared" ref="E29:E36" si="2">D29/C29</f>
        <v>0</v>
      </c>
    </row>
    <row r="30" spans="1:5" x14ac:dyDescent="0.25">
      <c r="A30" s="71" t="s">
        <v>346</v>
      </c>
      <c r="B30" s="6" t="s">
        <v>347</v>
      </c>
      <c r="C30" s="1">
        <v>400</v>
      </c>
      <c r="D30" s="83">
        <v>397.6</v>
      </c>
      <c r="E30" s="2">
        <f t="shared" si="2"/>
        <v>0.99400000000000011</v>
      </c>
    </row>
    <row r="31" spans="1:5" x14ac:dyDescent="0.25">
      <c r="A31" s="71" t="s">
        <v>349</v>
      </c>
      <c r="B31" s="6" t="s">
        <v>350</v>
      </c>
      <c r="C31" s="1">
        <v>2600</v>
      </c>
      <c r="D31" s="83">
        <v>2125</v>
      </c>
      <c r="E31" s="2">
        <f t="shared" si="2"/>
        <v>0.81730769230769229</v>
      </c>
    </row>
    <row r="32" spans="1:5" x14ac:dyDescent="0.25">
      <c r="A32" s="71" t="s">
        <v>414</v>
      </c>
      <c r="B32" s="6" t="s">
        <v>416</v>
      </c>
      <c r="C32" s="1">
        <v>100</v>
      </c>
      <c r="D32" s="1">
        <v>0</v>
      </c>
      <c r="E32" s="2">
        <f t="shared" si="2"/>
        <v>0</v>
      </c>
    </row>
    <row r="33" spans="1:5" x14ac:dyDescent="0.25">
      <c r="A33" s="71" t="s">
        <v>343</v>
      </c>
      <c r="B33" s="6" t="s">
        <v>344</v>
      </c>
      <c r="C33" s="1">
        <v>4100</v>
      </c>
      <c r="D33" s="83">
        <v>3473.75</v>
      </c>
      <c r="E33" s="2">
        <f t="shared" si="2"/>
        <v>0.84725609756097564</v>
      </c>
    </row>
    <row r="34" spans="1:5" x14ac:dyDescent="0.25">
      <c r="A34" s="71" t="s">
        <v>351</v>
      </c>
      <c r="B34" s="6" t="s">
        <v>146</v>
      </c>
      <c r="C34" s="1">
        <v>2100</v>
      </c>
      <c r="D34" s="1">
        <v>0</v>
      </c>
      <c r="E34" s="2">
        <f t="shared" si="2"/>
        <v>0</v>
      </c>
    </row>
    <row r="35" spans="1:5" x14ac:dyDescent="0.25">
      <c r="A35" s="71" t="s">
        <v>348</v>
      </c>
      <c r="B35" s="6" t="s">
        <v>140</v>
      </c>
      <c r="C35" s="1">
        <v>500</v>
      </c>
      <c r="D35" s="1">
        <v>0</v>
      </c>
      <c r="E35" s="2">
        <f t="shared" si="2"/>
        <v>0</v>
      </c>
    </row>
    <row r="36" spans="1:5" x14ac:dyDescent="0.25">
      <c r="A36" s="71" t="s">
        <v>415</v>
      </c>
      <c r="B36" s="6" t="s">
        <v>417</v>
      </c>
      <c r="C36" s="1">
        <v>100</v>
      </c>
      <c r="D36" s="1">
        <v>0</v>
      </c>
      <c r="E36" s="2">
        <f t="shared" si="2"/>
        <v>0</v>
      </c>
    </row>
    <row r="37" spans="1:5" x14ac:dyDescent="0.25">
      <c r="A37" s="71" t="s">
        <v>351</v>
      </c>
      <c r="B37" s="6" t="s">
        <v>146</v>
      </c>
      <c r="C37" s="1">
        <v>1327</v>
      </c>
      <c r="D37" s="1">
        <v>0</v>
      </c>
      <c r="E37" s="2">
        <f>D37/C37</f>
        <v>0</v>
      </c>
    </row>
    <row r="38" spans="1:5" ht="22.5" x14ac:dyDescent="0.25">
      <c r="A38" s="7" t="s">
        <v>223</v>
      </c>
      <c r="B38" s="7" t="s">
        <v>224</v>
      </c>
      <c r="C38" s="8">
        <f>SUM(C39:C54)</f>
        <v>35956.400000000001</v>
      </c>
      <c r="D38" s="8">
        <f>SUM(D39:D54)</f>
        <v>6484.8099999999995</v>
      </c>
      <c r="E38" s="9">
        <f t="shared" si="0"/>
        <v>0.18035203746759962</v>
      </c>
    </row>
    <row r="39" spans="1:5" x14ac:dyDescent="0.25">
      <c r="A39" s="72" t="s">
        <v>225</v>
      </c>
      <c r="B39" s="6" t="s">
        <v>226</v>
      </c>
      <c r="C39" s="1">
        <v>1756.4</v>
      </c>
      <c r="D39" s="83">
        <v>1827.06</v>
      </c>
      <c r="E39" s="2">
        <f t="shared" si="0"/>
        <v>1.0402300159416988</v>
      </c>
    </row>
    <row r="40" spans="1:5" x14ac:dyDescent="0.25">
      <c r="A40" s="72" t="s">
        <v>227</v>
      </c>
      <c r="B40" s="6" t="s">
        <v>228</v>
      </c>
      <c r="C40" s="1">
        <v>2500</v>
      </c>
      <c r="D40" s="83">
        <v>1471.25</v>
      </c>
      <c r="E40" s="2">
        <f t="shared" si="0"/>
        <v>0.58850000000000002</v>
      </c>
    </row>
    <row r="41" spans="1:5" x14ac:dyDescent="0.25">
      <c r="A41" s="72" t="s">
        <v>229</v>
      </c>
      <c r="B41" s="6" t="s">
        <v>230</v>
      </c>
      <c r="C41" s="1">
        <v>700</v>
      </c>
      <c r="D41" s="1">
        <v>0</v>
      </c>
      <c r="E41" s="2">
        <f t="shared" si="0"/>
        <v>0</v>
      </c>
    </row>
    <row r="42" spans="1:5" x14ac:dyDescent="0.25">
      <c r="A42" s="72" t="s">
        <v>233</v>
      </c>
      <c r="B42" s="6" t="s">
        <v>234</v>
      </c>
      <c r="C42" s="1">
        <v>5500</v>
      </c>
      <c r="D42" s="84">
        <v>450</v>
      </c>
      <c r="E42" s="2">
        <f t="shared" si="0"/>
        <v>8.1818181818181818E-2</v>
      </c>
    </row>
    <row r="43" spans="1:5" x14ac:dyDescent="0.25">
      <c r="A43" s="72" t="s">
        <v>231</v>
      </c>
      <c r="B43" s="6" t="s">
        <v>232</v>
      </c>
      <c r="C43" s="1">
        <v>6500</v>
      </c>
      <c r="D43" s="84">
        <v>2736.5</v>
      </c>
      <c r="E43" s="2">
        <f t="shared" si="0"/>
        <v>0.42099999999999999</v>
      </c>
    </row>
    <row r="44" spans="1:5" x14ac:dyDescent="0.25">
      <c r="A44" s="72" t="s">
        <v>407</v>
      </c>
      <c r="B44" s="6" t="s">
        <v>410</v>
      </c>
      <c r="C44" s="1">
        <v>100</v>
      </c>
      <c r="D44" s="1">
        <v>0</v>
      </c>
      <c r="E44" s="2">
        <f t="shared" si="0"/>
        <v>0</v>
      </c>
    </row>
    <row r="45" spans="1:5" x14ac:dyDescent="0.25">
      <c r="A45" s="72" t="s">
        <v>408</v>
      </c>
      <c r="B45" s="6" t="s">
        <v>411</v>
      </c>
      <c r="C45" s="1">
        <v>100</v>
      </c>
      <c r="D45" s="1">
        <v>0</v>
      </c>
      <c r="E45" s="2">
        <f t="shared" si="0"/>
        <v>0</v>
      </c>
    </row>
    <row r="46" spans="1:5" x14ac:dyDescent="0.25">
      <c r="A46" s="72" t="s">
        <v>247</v>
      </c>
      <c r="B46" s="6" t="s">
        <v>248</v>
      </c>
      <c r="C46" s="1">
        <v>1000</v>
      </c>
      <c r="D46" s="1">
        <v>0</v>
      </c>
      <c r="E46" s="2">
        <f t="shared" si="0"/>
        <v>0</v>
      </c>
    </row>
    <row r="47" spans="1:5" x14ac:dyDescent="0.25">
      <c r="A47" s="72" t="s">
        <v>225</v>
      </c>
      <c r="B47" s="6" t="s">
        <v>226</v>
      </c>
      <c r="C47" s="1">
        <v>3300</v>
      </c>
      <c r="D47" s="1">
        <v>0</v>
      </c>
      <c r="E47" s="2">
        <f t="shared" si="0"/>
        <v>0</v>
      </c>
    </row>
    <row r="48" spans="1:5" x14ac:dyDescent="0.25">
      <c r="A48" s="72" t="s">
        <v>227</v>
      </c>
      <c r="B48" s="6" t="s">
        <v>228</v>
      </c>
      <c r="C48" s="1">
        <v>1800</v>
      </c>
      <c r="D48" s="1">
        <v>0</v>
      </c>
      <c r="E48" s="2">
        <f t="shared" si="0"/>
        <v>0</v>
      </c>
    </row>
    <row r="49" spans="1:5" x14ac:dyDescent="0.25">
      <c r="A49" s="72" t="s">
        <v>307</v>
      </c>
      <c r="B49" s="6" t="s">
        <v>308</v>
      </c>
      <c r="C49" s="1">
        <v>3300</v>
      </c>
      <c r="D49" s="1">
        <v>0</v>
      </c>
      <c r="E49" s="2">
        <f t="shared" si="0"/>
        <v>0</v>
      </c>
    </row>
    <row r="50" spans="1:5" x14ac:dyDescent="0.25">
      <c r="A50" s="72" t="s">
        <v>233</v>
      </c>
      <c r="B50" s="6" t="s">
        <v>234</v>
      </c>
      <c r="C50" s="1">
        <v>1800</v>
      </c>
      <c r="D50" s="1">
        <v>0</v>
      </c>
      <c r="E50" s="2">
        <f t="shared" si="0"/>
        <v>0</v>
      </c>
    </row>
    <row r="51" spans="1:5" x14ac:dyDescent="0.25">
      <c r="A51" s="72" t="s">
        <v>231</v>
      </c>
      <c r="B51" s="6" t="s">
        <v>232</v>
      </c>
      <c r="C51" s="1">
        <v>800</v>
      </c>
      <c r="D51" s="1">
        <v>0</v>
      </c>
      <c r="E51" s="2">
        <v>0</v>
      </c>
    </row>
    <row r="52" spans="1:5" x14ac:dyDescent="0.25">
      <c r="A52" s="72" t="s">
        <v>408</v>
      </c>
      <c r="B52" s="6" t="s">
        <v>411</v>
      </c>
      <c r="C52" s="1">
        <v>800</v>
      </c>
      <c r="D52" s="1">
        <v>0</v>
      </c>
      <c r="E52" s="2">
        <v>0</v>
      </c>
    </row>
    <row r="53" spans="1:5" x14ac:dyDescent="0.25">
      <c r="A53" s="72" t="s">
        <v>409</v>
      </c>
      <c r="B53" s="6" t="s">
        <v>412</v>
      </c>
      <c r="C53" s="1">
        <v>5000</v>
      </c>
      <c r="D53" s="1">
        <v>0</v>
      </c>
      <c r="E53" s="2">
        <v>0</v>
      </c>
    </row>
    <row r="54" spans="1:5" x14ac:dyDescent="0.25">
      <c r="A54" s="72" t="s">
        <v>227</v>
      </c>
      <c r="B54" s="6" t="s">
        <v>228</v>
      </c>
      <c r="C54" s="1">
        <v>1000</v>
      </c>
      <c r="D54" s="1">
        <v>0</v>
      </c>
      <c r="E54" s="2">
        <v>0</v>
      </c>
    </row>
    <row r="55" spans="1:5" ht="22.5" x14ac:dyDescent="0.25">
      <c r="A55" s="7" t="s">
        <v>235</v>
      </c>
      <c r="B55" s="7" t="s">
        <v>236</v>
      </c>
      <c r="C55" s="8">
        <f>SUM(C56:C155)</f>
        <v>608905.85</v>
      </c>
      <c r="D55" s="8">
        <f>SUM(D56:D155)</f>
        <v>305447.39</v>
      </c>
      <c r="E55" s="9">
        <f t="shared" si="0"/>
        <v>0.50163319994380084</v>
      </c>
    </row>
    <row r="56" spans="1:5" x14ac:dyDescent="0.25">
      <c r="A56" s="6" t="s">
        <v>239</v>
      </c>
      <c r="B56" s="6" t="s">
        <v>240</v>
      </c>
      <c r="C56" s="1">
        <v>3000</v>
      </c>
      <c r="D56" s="84">
        <v>2794.2</v>
      </c>
      <c r="E56" s="2">
        <f t="shared" si="0"/>
        <v>0.93139999999999989</v>
      </c>
    </row>
    <row r="57" spans="1:5" x14ac:dyDescent="0.25">
      <c r="A57" s="6" t="s">
        <v>301</v>
      </c>
      <c r="B57" s="6" t="s">
        <v>302</v>
      </c>
      <c r="C57" s="1">
        <v>300</v>
      </c>
      <c r="D57" s="1">
        <v>0</v>
      </c>
      <c r="E57" s="2">
        <f t="shared" si="0"/>
        <v>0</v>
      </c>
    </row>
    <row r="58" spans="1:5" x14ac:dyDescent="0.25">
      <c r="A58" s="6" t="s">
        <v>241</v>
      </c>
      <c r="B58" s="6" t="s">
        <v>242</v>
      </c>
      <c r="C58" s="1">
        <v>1500</v>
      </c>
      <c r="D58" s="84">
        <v>657.4</v>
      </c>
      <c r="E58" s="2">
        <f t="shared" si="0"/>
        <v>0.43826666666666664</v>
      </c>
    </row>
    <row r="59" spans="1:5" x14ac:dyDescent="0.25">
      <c r="A59" s="6" t="s">
        <v>241</v>
      </c>
      <c r="B59" s="6" t="s">
        <v>242</v>
      </c>
      <c r="C59" s="1">
        <v>1950</v>
      </c>
      <c r="D59" s="81">
        <v>0</v>
      </c>
      <c r="E59" s="2">
        <f t="shared" ref="E59" si="3">D59/C59</f>
        <v>0</v>
      </c>
    </row>
    <row r="60" spans="1:5" x14ac:dyDescent="0.25">
      <c r="A60" s="72">
        <v>321160</v>
      </c>
      <c r="B60" s="6" t="s">
        <v>331</v>
      </c>
      <c r="C60" s="1">
        <v>500</v>
      </c>
      <c r="D60" s="1">
        <v>0</v>
      </c>
      <c r="E60" s="2">
        <f t="shared" si="0"/>
        <v>0</v>
      </c>
    </row>
    <row r="61" spans="1:5" x14ac:dyDescent="0.25">
      <c r="A61" s="6" t="s">
        <v>303</v>
      </c>
      <c r="B61" s="6" t="s">
        <v>304</v>
      </c>
      <c r="C61" s="1">
        <v>200</v>
      </c>
      <c r="D61" s="83">
        <v>59.2</v>
      </c>
      <c r="E61" s="2">
        <f t="shared" si="0"/>
        <v>0.29600000000000004</v>
      </c>
    </row>
    <row r="62" spans="1:5" x14ac:dyDescent="0.25">
      <c r="A62" s="6" t="s">
        <v>245</v>
      </c>
      <c r="B62" s="6" t="s">
        <v>246</v>
      </c>
      <c r="C62" s="1">
        <v>2300</v>
      </c>
      <c r="D62" s="83">
        <v>235</v>
      </c>
      <c r="E62" s="2">
        <f t="shared" si="0"/>
        <v>0.10217391304347827</v>
      </c>
    </row>
    <row r="63" spans="1:5" x14ac:dyDescent="0.25">
      <c r="A63" s="6" t="s">
        <v>305</v>
      </c>
      <c r="B63" s="6" t="s">
        <v>306</v>
      </c>
      <c r="C63" s="1">
        <v>100</v>
      </c>
      <c r="D63" s="1">
        <v>0</v>
      </c>
      <c r="E63" s="2">
        <f t="shared" si="0"/>
        <v>0</v>
      </c>
    </row>
    <row r="64" spans="1:5" x14ac:dyDescent="0.25">
      <c r="A64" s="72" t="s">
        <v>247</v>
      </c>
      <c r="B64" s="6" t="s">
        <v>248</v>
      </c>
      <c r="C64" s="1">
        <v>5000</v>
      </c>
      <c r="D64" s="84">
        <v>2952</v>
      </c>
      <c r="E64" s="2">
        <f t="shared" si="0"/>
        <v>0.59040000000000004</v>
      </c>
    </row>
    <row r="65" spans="1:5" x14ac:dyDescent="0.25">
      <c r="A65" s="6" t="s">
        <v>249</v>
      </c>
      <c r="B65" s="6" t="s">
        <v>250</v>
      </c>
      <c r="C65" s="1">
        <v>1000</v>
      </c>
      <c r="D65" s="83">
        <v>314.49</v>
      </c>
      <c r="E65" s="2">
        <f t="shared" si="0"/>
        <v>0.31448999999999999</v>
      </c>
    </row>
    <row r="66" spans="1:5" x14ac:dyDescent="0.25">
      <c r="A66" s="6" t="s">
        <v>251</v>
      </c>
      <c r="B66" s="6" t="s">
        <v>252</v>
      </c>
      <c r="C66" s="1">
        <v>7100</v>
      </c>
      <c r="D66" s="83">
        <v>6680.54</v>
      </c>
      <c r="E66" s="2">
        <f t="shared" si="0"/>
        <v>0.94092112676056339</v>
      </c>
    </row>
    <row r="67" spans="1:5" x14ac:dyDescent="0.25">
      <c r="A67" s="6" t="s">
        <v>253</v>
      </c>
      <c r="B67" s="6" t="s">
        <v>254</v>
      </c>
      <c r="C67" s="1">
        <v>5000</v>
      </c>
      <c r="D67" s="83">
        <v>2772.24</v>
      </c>
      <c r="E67" s="2">
        <f t="shared" si="0"/>
        <v>0.55444799999999994</v>
      </c>
    </row>
    <row r="68" spans="1:5" x14ac:dyDescent="0.25">
      <c r="A68" s="6" t="s">
        <v>255</v>
      </c>
      <c r="B68" s="6" t="s">
        <v>256</v>
      </c>
      <c r="C68" s="1">
        <v>6000</v>
      </c>
      <c r="D68" s="84">
        <v>6470.79</v>
      </c>
      <c r="E68" s="2">
        <f t="shared" si="0"/>
        <v>1.078465</v>
      </c>
    </row>
    <row r="69" spans="1:5" x14ac:dyDescent="0.25">
      <c r="A69" s="6" t="s">
        <v>259</v>
      </c>
      <c r="B69" s="6" t="s">
        <v>260</v>
      </c>
      <c r="C69" s="1">
        <v>7300</v>
      </c>
      <c r="D69" s="83">
        <v>7272.75</v>
      </c>
      <c r="E69" s="2">
        <f t="shared" si="0"/>
        <v>0.9962671232876712</v>
      </c>
    </row>
    <row r="70" spans="1:5" x14ac:dyDescent="0.25">
      <c r="A70" s="6" t="s">
        <v>261</v>
      </c>
      <c r="B70" s="6" t="s">
        <v>262</v>
      </c>
      <c r="C70" s="1">
        <v>20000</v>
      </c>
      <c r="D70" s="83">
        <v>12313.03</v>
      </c>
      <c r="E70" s="2">
        <f t="shared" si="0"/>
        <v>0.61565150000000002</v>
      </c>
    </row>
    <row r="71" spans="1:5" x14ac:dyDescent="0.25">
      <c r="A71" s="72">
        <v>322340</v>
      </c>
      <c r="B71" s="6" t="s">
        <v>418</v>
      </c>
      <c r="C71" s="1">
        <v>600</v>
      </c>
      <c r="D71" s="83">
        <v>157.21</v>
      </c>
      <c r="E71" s="2">
        <f t="shared" si="0"/>
        <v>0.26201666666666668</v>
      </c>
    </row>
    <row r="72" spans="1:5" x14ac:dyDescent="0.25">
      <c r="A72" s="6" t="s">
        <v>307</v>
      </c>
      <c r="B72" s="6" t="s">
        <v>308</v>
      </c>
      <c r="C72" s="1">
        <v>2670.87</v>
      </c>
      <c r="D72" s="84">
        <v>4436.96</v>
      </c>
      <c r="E72" s="2">
        <f t="shared" si="0"/>
        <v>1.6612414681358509</v>
      </c>
    </row>
    <row r="73" spans="1:5" x14ac:dyDescent="0.25">
      <c r="A73" s="6" t="s">
        <v>309</v>
      </c>
      <c r="B73" s="6" t="s">
        <v>88</v>
      </c>
      <c r="C73" s="1">
        <v>1178</v>
      </c>
      <c r="D73" s="83">
        <v>294.39999999999998</v>
      </c>
      <c r="E73" s="2">
        <f t="shared" si="0"/>
        <v>0.24991511035653649</v>
      </c>
    </row>
    <row r="74" spans="1:5" x14ac:dyDescent="0.25">
      <c r="A74" s="6" t="s">
        <v>263</v>
      </c>
      <c r="B74" s="6" t="s">
        <v>264</v>
      </c>
      <c r="C74" s="1">
        <v>1700</v>
      </c>
      <c r="D74" s="84">
        <v>626.88</v>
      </c>
      <c r="E74" s="2">
        <f t="shared" si="0"/>
        <v>0.36875294117647056</v>
      </c>
    </row>
    <row r="75" spans="1:5" x14ac:dyDescent="0.25">
      <c r="A75" s="72">
        <v>323120</v>
      </c>
      <c r="B75" s="6" t="s">
        <v>419</v>
      </c>
      <c r="C75" s="1">
        <v>1100</v>
      </c>
      <c r="D75" s="83">
        <v>497.04</v>
      </c>
      <c r="E75" s="2">
        <f t="shared" si="0"/>
        <v>0.45185454545454545</v>
      </c>
    </row>
    <row r="76" spans="1:5" x14ac:dyDescent="0.25">
      <c r="A76" s="6" t="s">
        <v>265</v>
      </c>
      <c r="B76" s="6" t="s">
        <v>266</v>
      </c>
      <c r="C76" s="1">
        <v>700</v>
      </c>
      <c r="D76" s="83">
        <v>390.6</v>
      </c>
      <c r="E76" s="2">
        <f t="shared" si="0"/>
        <v>0.55800000000000005</v>
      </c>
    </row>
    <row r="77" spans="1:5" x14ac:dyDescent="0.25">
      <c r="A77" s="6" t="s">
        <v>267</v>
      </c>
      <c r="B77" s="6" t="s">
        <v>268</v>
      </c>
      <c r="C77" s="1">
        <v>16000</v>
      </c>
      <c r="D77" s="84">
        <v>10859.31</v>
      </c>
      <c r="E77" s="2">
        <f t="shared" si="0"/>
        <v>0.67870687499999993</v>
      </c>
    </row>
    <row r="78" spans="1:5" x14ac:dyDescent="0.25">
      <c r="A78" s="6" t="s">
        <v>269</v>
      </c>
      <c r="B78" s="6" t="s">
        <v>270</v>
      </c>
      <c r="C78" s="1">
        <v>300</v>
      </c>
      <c r="D78" s="83">
        <v>127.44</v>
      </c>
      <c r="E78" s="2">
        <f t="shared" si="0"/>
        <v>0.42480000000000001</v>
      </c>
    </row>
    <row r="79" spans="1:5" x14ac:dyDescent="0.25">
      <c r="A79" s="6" t="s">
        <v>271</v>
      </c>
      <c r="B79" s="6" t="s">
        <v>272</v>
      </c>
      <c r="C79" s="1">
        <v>100</v>
      </c>
      <c r="D79" s="1">
        <v>0</v>
      </c>
      <c r="E79" s="2">
        <f t="shared" si="0"/>
        <v>0</v>
      </c>
    </row>
    <row r="80" spans="1:5" x14ac:dyDescent="0.25">
      <c r="A80" s="6" t="s">
        <v>310</v>
      </c>
      <c r="B80" s="6" t="s">
        <v>311</v>
      </c>
      <c r="C80" s="1">
        <v>100</v>
      </c>
      <c r="D80" s="1">
        <v>0</v>
      </c>
      <c r="E80" s="2">
        <f t="shared" si="0"/>
        <v>0</v>
      </c>
    </row>
    <row r="81" spans="1:5" x14ac:dyDescent="0.25">
      <c r="A81" s="6" t="s">
        <v>273</v>
      </c>
      <c r="B81" s="6" t="s">
        <v>274</v>
      </c>
      <c r="C81" s="1">
        <v>5000</v>
      </c>
      <c r="D81" s="83">
        <v>2962.26</v>
      </c>
      <c r="E81" s="2">
        <f t="shared" si="0"/>
        <v>0.59245200000000009</v>
      </c>
    </row>
    <row r="82" spans="1:5" x14ac:dyDescent="0.25">
      <c r="A82" s="6" t="s">
        <v>275</v>
      </c>
      <c r="B82" s="6" t="s">
        <v>276</v>
      </c>
      <c r="C82" s="1">
        <v>3000</v>
      </c>
      <c r="D82" s="83">
        <v>1783.42</v>
      </c>
      <c r="E82" s="2">
        <f t="shared" si="0"/>
        <v>0.59447333333333341</v>
      </c>
    </row>
    <row r="83" spans="1:5" x14ac:dyDescent="0.25">
      <c r="A83" s="6" t="s">
        <v>277</v>
      </c>
      <c r="B83" s="6" t="s">
        <v>278</v>
      </c>
      <c r="C83" s="1">
        <v>300</v>
      </c>
      <c r="D83" s="83">
        <v>149.31</v>
      </c>
      <c r="E83" s="2">
        <f t="shared" si="0"/>
        <v>0.49770000000000003</v>
      </c>
    </row>
    <row r="84" spans="1:5" x14ac:dyDescent="0.25">
      <c r="A84" s="6" t="s">
        <v>279</v>
      </c>
      <c r="B84" s="6" t="s">
        <v>280</v>
      </c>
      <c r="C84" s="1">
        <v>100</v>
      </c>
      <c r="D84" s="1">
        <v>0</v>
      </c>
      <c r="E84" s="2">
        <f t="shared" si="0"/>
        <v>0</v>
      </c>
    </row>
    <row r="85" spans="1:5" x14ac:dyDescent="0.25">
      <c r="A85" s="6" t="s">
        <v>281</v>
      </c>
      <c r="B85" s="6" t="s">
        <v>282</v>
      </c>
      <c r="C85" s="1">
        <v>4000</v>
      </c>
      <c r="D85" s="83">
        <v>1944.84</v>
      </c>
      <c r="E85" s="2">
        <f t="shared" si="0"/>
        <v>0.48620999999999998</v>
      </c>
    </row>
    <row r="86" spans="1:5" x14ac:dyDescent="0.25">
      <c r="A86" s="6" t="s">
        <v>283</v>
      </c>
      <c r="B86" s="6" t="s">
        <v>284</v>
      </c>
      <c r="C86" s="1">
        <v>9000</v>
      </c>
      <c r="D86" s="83">
        <v>43.8</v>
      </c>
      <c r="E86" s="2">
        <f t="shared" si="0"/>
        <v>4.8666666666666667E-3</v>
      </c>
    </row>
    <row r="87" spans="1:5" x14ac:dyDescent="0.25">
      <c r="A87" s="6" t="s">
        <v>326</v>
      </c>
      <c r="B87" s="6" t="s">
        <v>327</v>
      </c>
      <c r="C87" s="1">
        <v>100</v>
      </c>
      <c r="D87" s="1">
        <v>0</v>
      </c>
      <c r="E87" s="2">
        <f t="shared" si="0"/>
        <v>0</v>
      </c>
    </row>
    <row r="88" spans="1:5" x14ac:dyDescent="0.25">
      <c r="A88" s="6" t="s">
        <v>206</v>
      </c>
      <c r="B88" s="6" t="s">
        <v>207</v>
      </c>
      <c r="C88" s="1">
        <v>1200</v>
      </c>
      <c r="D88" s="83">
        <v>1922.89</v>
      </c>
      <c r="E88" s="2">
        <f t="shared" si="0"/>
        <v>1.6024083333333334</v>
      </c>
    </row>
    <row r="89" spans="1:5" x14ac:dyDescent="0.25">
      <c r="A89" s="6" t="s">
        <v>216</v>
      </c>
      <c r="B89" s="6" t="s">
        <v>217</v>
      </c>
      <c r="C89" s="1">
        <v>100</v>
      </c>
      <c r="D89" s="1">
        <v>0</v>
      </c>
      <c r="E89" s="2">
        <f t="shared" si="0"/>
        <v>0</v>
      </c>
    </row>
    <row r="90" spans="1:5" x14ac:dyDescent="0.25">
      <c r="A90" s="72">
        <v>323750</v>
      </c>
      <c r="B90" s="6" t="s">
        <v>420</v>
      </c>
      <c r="C90" s="1">
        <v>100</v>
      </c>
      <c r="D90" s="1">
        <v>0</v>
      </c>
      <c r="E90" s="2">
        <f t="shared" si="0"/>
        <v>0</v>
      </c>
    </row>
    <row r="91" spans="1:5" x14ac:dyDescent="0.25">
      <c r="A91" s="6" t="s">
        <v>285</v>
      </c>
      <c r="B91" s="6" t="s">
        <v>286</v>
      </c>
      <c r="C91" s="1">
        <v>2000</v>
      </c>
      <c r="D91" s="83">
        <v>1104.04</v>
      </c>
      <c r="E91" s="2">
        <f t="shared" si="0"/>
        <v>0.55201999999999996</v>
      </c>
    </row>
    <row r="92" spans="1:5" x14ac:dyDescent="0.25">
      <c r="A92" s="6" t="s">
        <v>287</v>
      </c>
      <c r="B92" s="6" t="s">
        <v>288</v>
      </c>
      <c r="C92" s="1">
        <v>4000</v>
      </c>
      <c r="D92" s="83">
        <v>2361.1799999999998</v>
      </c>
      <c r="E92" s="2">
        <f t="shared" ref="E92:E155" si="4">D92/C92</f>
        <v>0.59029500000000001</v>
      </c>
    </row>
    <row r="93" spans="1:5" x14ac:dyDescent="0.25">
      <c r="A93" s="6" t="s">
        <v>289</v>
      </c>
      <c r="B93" s="6" t="s">
        <v>290</v>
      </c>
      <c r="C93" s="1">
        <v>4000</v>
      </c>
      <c r="D93" s="83">
        <v>1423.78</v>
      </c>
      <c r="E93" s="2">
        <f t="shared" si="4"/>
        <v>0.35594500000000001</v>
      </c>
    </row>
    <row r="94" spans="1:5" x14ac:dyDescent="0.25">
      <c r="A94" s="6" t="s">
        <v>312</v>
      </c>
      <c r="B94" s="6" t="s">
        <v>313</v>
      </c>
      <c r="C94" s="1">
        <v>1500</v>
      </c>
      <c r="D94" s="83">
        <v>1335.8</v>
      </c>
      <c r="E94" s="2">
        <f t="shared" si="4"/>
        <v>0.89053333333333329</v>
      </c>
    </row>
    <row r="95" spans="1:5" x14ac:dyDescent="0.25">
      <c r="A95" s="6" t="s">
        <v>291</v>
      </c>
      <c r="B95" s="6" t="s">
        <v>292</v>
      </c>
      <c r="C95" s="1">
        <v>700</v>
      </c>
      <c r="D95" s="83">
        <v>174.18</v>
      </c>
      <c r="E95" s="2">
        <f t="shared" si="4"/>
        <v>0.24882857142857143</v>
      </c>
    </row>
    <row r="96" spans="1:5" x14ac:dyDescent="0.25">
      <c r="A96" s="6" t="s">
        <v>293</v>
      </c>
      <c r="B96" s="6" t="s">
        <v>294</v>
      </c>
      <c r="C96" s="1">
        <v>500</v>
      </c>
      <c r="D96" s="83">
        <v>183</v>
      </c>
      <c r="E96" s="2">
        <f t="shared" si="4"/>
        <v>0.36599999999999999</v>
      </c>
    </row>
    <row r="97" spans="1:5" x14ac:dyDescent="0.25">
      <c r="A97" s="6" t="s">
        <v>314</v>
      </c>
      <c r="B97" s="6" t="s">
        <v>315</v>
      </c>
      <c r="C97" s="1">
        <v>100</v>
      </c>
      <c r="D97" s="1">
        <v>0</v>
      </c>
      <c r="E97" s="2">
        <f t="shared" si="4"/>
        <v>0</v>
      </c>
    </row>
    <row r="98" spans="1:5" x14ac:dyDescent="0.25">
      <c r="A98" s="6" t="s">
        <v>316</v>
      </c>
      <c r="B98" s="6" t="s">
        <v>317</v>
      </c>
      <c r="C98" s="1">
        <v>1521.35</v>
      </c>
      <c r="D98" s="83">
        <v>1521.35</v>
      </c>
      <c r="E98" s="2">
        <f t="shared" si="4"/>
        <v>1</v>
      </c>
    </row>
    <row r="99" spans="1:5" x14ac:dyDescent="0.25">
      <c r="A99" s="72" t="s">
        <v>422</v>
      </c>
      <c r="B99" s="6" t="s">
        <v>421</v>
      </c>
      <c r="C99" s="1">
        <v>1001.38</v>
      </c>
      <c r="D99" s="83">
        <v>1001.38</v>
      </c>
      <c r="E99" s="2">
        <f t="shared" si="4"/>
        <v>1</v>
      </c>
    </row>
    <row r="100" spans="1:5" x14ac:dyDescent="0.25">
      <c r="A100" s="6" t="s">
        <v>295</v>
      </c>
      <c r="B100" s="6" t="s">
        <v>125</v>
      </c>
      <c r="C100" s="1">
        <v>1500</v>
      </c>
      <c r="D100" s="83">
        <v>975.13</v>
      </c>
      <c r="E100" s="2">
        <f t="shared" si="4"/>
        <v>0.6500866666666667</v>
      </c>
    </row>
    <row r="101" spans="1:5" x14ac:dyDescent="0.25">
      <c r="A101" s="6" t="s">
        <v>296</v>
      </c>
      <c r="B101" s="6" t="s">
        <v>297</v>
      </c>
      <c r="C101" s="1">
        <v>100</v>
      </c>
      <c r="D101" s="83">
        <v>53.09</v>
      </c>
      <c r="E101" s="2">
        <f t="shared" si="4"/>
        <v>0.53090000000000004</v>
      </c>
    </row>
    <row r="102" spans="1:5" x14ac:dyDescent="0.25">
      <c r="A102" s="6" t="s">
        <v>218</v>
      </c>
      <c r="B102" s="6" t="s">
        <v>219</v>
      </c>
      <c r="C102" s="1">
        <v>50</v>
      </c>
      <c r="D102" s="1">
        <v>0</v>
      </c>
      <c r="E102" s="2">
        <f t="shared" si="4"/>
        <v>0</v>
      </c>
    </row>
    <row r="103" spans="1:5" x14ac:dyDescent="0.25">
      <c r="A103" s="6" t="s">
        <v>318</v>
      </c>
      <c r="B103" s="6" t="s">
        <v>319</v>
      </c>
      <c r="C103" s="1">
        <v>50</v>
      </c>
      <c r="D103" s="1">
        <v>0</v>
      </c>
      <c r="E103" s="2">
        <f t="shared" si="4"/>
        <v>0</v>
      </c>
    </row>
    <row r="104" spans="1:5" x14ac:dyDescent="0.25">
      <c r="A104" s="6" t="s">
        <v>320</v>
      </c>
      <c r="B104" s="6" t="s">
        <v>321</v>
      </c>
      <c r="C104" s="1">
        <v>50</v>
      </c>
      <c r="D104" s="1">
        <v>0</v>
      </c>
      <c r="E104" s="2">
        <f t="shared" si="4"/>
        <v>0</v>
      </c>
    </row>
    <row r="105" spans="1:5" x14ac:dyDescent="0.25">
      <c r="A105" s="6" t="s">
        <v>322</v>
      </c>
      <c r="B105" s="6" t="s">
        <v>323</v>
      </c>
      <c r="C105" s="1">
        <v>100</v>
      </c>
      <c r="D105" s="1">
        <v>0</v>
      </c>
      <c r="E105" s="2">
        <f t="shared" si="4"/>
        <v>0</v>
      </c>
    </row>
    <row r="106" spans="1:5" x14ac:dyDescent="0.25">
      <c r="A106" s="6" t="s">
        <v>298</v>
      </c>
      <c r="B106" s="6" t="s">
        <v>123</v>
      </c>
      <c r="C106" s="1">
        <v>2000</v>
      </c>
      <c r="D106" s="83">
        <v>689.8</v>
      </c>
      <c r="E106" s="2">
        <f t="shared" si="4"/>
        <v>0.34489999999999998</v>
      </c>
    </row>
    <row r="107" spans="1:5" x14ac:dyDescent="0.25">
      <c r="A107" s="6" t="s">
        <v>299</v>
      </c>
      <c r="B107" s="6" t="s">
        <v>300</v>
      </c>
      <c r="C107" s="1">
        <v>550</v>
      </c>
      <c r="D107" s="83">
        <v>330.43</v>
      </c>
      <c r="E107" s="2">
        <f t="shared" si="4"/>
        <v>0.60078181818181819</v>
      </c>
    </row>
    <row r="108" spans="1:5" x14ac:dyDescent="0.25">
      <c r="A108" s="72">
        <v>322240</v>
      </c>
      <c r="B108" s="6" t="s">
        <v>258</v>
      </c>
      <c r="C108" s="1">
        <v>1000</v>
      </c>
      <c r="D108" s="83">
        <v>2055.92</v>
      </c>
      <c r="E108" s="2">
        <f t="shared" si="4"/>
        <v>2.05592</v>
      </c>
    </row>
    <row r="109" spans="1:5" x14ac:dyDescent="0.25">
      <c r="A109" s="72">
        <v>323890</v>
      </c>
      <c r="B109" s="6" t="s">
        <v>288</v>
      </c>
      <c r="C109" s="1">
        <v>1000</v>
      </c>
      <c r="D109" s="1">
        <v>0</v>
      </c>
      <c r="E109" s="2">
        <f t="shared" si="4"/>
        <v>0</v>
      </c>
    </row>
    <row r="110" spans="1:5" x14ac:dyDescent="0.25">
      <c r="A110" s="72">
        <v>323990</v>
      </c>
      <c r="B110" s="6" t="s">
        <v>294</v>
      </c>
      <c r="C110" s="1">
        <v>8000</v>
      </c>
      <c r="D110" s="1">
        <v>0</v>
      </c>
      <c r="E110" s="2">
        <f t="shared" si="4"/>
        <v>0</v>
      </c>
    </row>
    <row r="111" spans="1:5" x14ac:dyDescent="0.25">
      <c r="A111" s="72">
        <v>329310</v>
      </c>
      <c r="B111" s="6" t="s">
        <v>125</v>
      </c>
      <c r="C111" s="1">
        <v>1000</v>
      </c>
      <c r="D111" s="1">
        <v>0</v>
      </c>
      <c r="E111" s="2">
        <f t="shared" si="4"/>
        <v>0</v>
      </c>
    </row>
    <row r="112" spans="1:5" x14ac:dyDescent="0.25">
      <c r="A112" s="72">
        <v>329520</v>
      </c>
      <c r="B112" s="6" t="s">
        <v>219</v>
      </c>
      <c r="C112" s="1">
        <v>100</v>
      </c>
      <c r="D112" s="1">
        <v>0</v>
      </c>
      <c r="E112" s="2">
        <f t="shared" si="4"/>
        <v>0</v>
      </c>
    </row>
    <row r="113" spans="1:6" x14ac:dyDescent="0.25">
      <c r="A113" s="72">
        <v>329990</v>
      </c>
      <c r="B113" s="6" t="s">
        <v>123</v>
      </c>
      <c r="C113" s="1">
        <v>1000</v>
      </c>
      <c r="D113" s="1">
        <v>0</v>
      </c>
      <c r="E113" s="2">
        <f t="shared" si="4"/>
        <v>0</v>
      </c>
    </row>
    <row r="114" spans="1:6" x14ac:dyDescent="0.25">
      <c r="A114" s="72">
        <v>372290</v>
      </c>
      <c r="B114" s="6" t="s">
        <v>329</v>
      </c>
      <c r="C114" s="1">
        <v>1000</v>
      </c>
      <c r="D114" s="1">
        <v>0</v>
      </c>
      <c r="E114" s="2">
        <f t="shared" si="4"/>
        <v>0</v>
      </c>
    </row>
    <row r="115" spans="1:6" x14ac:dyDescent="0.25">
      <c r="A115" s="72" t="s">
        <v>233</v>
      </c>
      <c r="B115" s="6" t="s">
        <v>234</v>
      </c>
      <c r="C115" s="1">
        <v>5000</v>
      </c>
      <c r="D115" s="84">
        <v>4256.25</v>
      </c>
      <c r="E115" s="2">
        <f t="shared" si="4"/>
        <v>0.85124999999999995</v>
      </c>
    </row>
    <row r="116" spans="1:6" x14ac:dyDescent="0.25">
      <c r="A116" s="72" t="s">
        <v>409</v>
      </c>
      <c r="B116" s="6" t="s">
        <v>412</v>
      </c>
      <c r="C116" s="1">
        <v>18000</v>
      </c>
      <c r="D116" s="83">
        <v>9578.86</v>
      </c>
      <c r="E116" s="2">
        <f t="shared" si="4"/>
        <v>0.53215888888888896</v>
      </c>
    </row>
    <row r="117" spans="1:6" x14ac:dyDescent="0.25">
      <c r="A117" s="72" t="s">
        <v>247</v>
      </c>
      <c r="B117" s="6" t="s">
        <v>248</v>
      </c>
      <c r="C117" s="1">
        <v>3000</v>
      </c>
      <c r="D117" s="1">
        <v>0</v>
      </c>
      <c r="E117" s="2">
        <f t="shared" si="4"/>
        <v>0</v>
      </c>
    </row>
    <row r="118" spans="1:6" x14ac:dyDescent="0.25">
      <c r="A118" s="72" t="s">
        <v>249</v>
      </c>
      <c r="B118" s="6" t="s">
        <v>250</v>
      </c>
      <c r="C118" s="1">
        <v>700</v>
      </c>
      <c r="D118" s="1">
        <v>0</v>
      </c>
      <c r="E118" s="2">
        <f t="shared" si="4"/>
        <v>0</v>
      </c>
    </row>
    <row r="119" spans="1:6" x14ac:dyDescent="0.25">
      <c r="A119" s="72" t="s">
        <v>253</v>
      </c>
      <c r="B119" s="6" t="s">
        <v>254</v>
      </c>
      <c r="C119" s="1">
        <v>1400</v>
      </c>
      <c r="D119" s="1">
        <v>0</v>
      </c>
      <c r="E119" s="2">
        <f t="shared" si="4"/>
        <v>0</v>
      </c>
    </row>
    <row r="120" spans="1:6" x14ac:dyDescent="0.25">
      <c r="A120" s="72" t="s">
        <v>255</v>
      </c>
      <c r="B120" s="6" t="s">
        <v>256</v>
      </c>
      <c r="C120" s="1">
        <v>1400</v>
      </c>
      <c r="D120" s="1">
        <v>0</v>
      </c>
      <c r="E120" s="2">
        <f t="shared" si="4"/>
        <v>0</v>
      </c>
    </row>
    <row r="121" spans="1:6" x14ac:dyDescent="0.25">
      <c r="A121" s="72" t="s">
        <v>257</v>
      </c>
      <c r="B121" s="6" t="s">
        <v>258</v>
      </c>
      <c r="C121" s="1">
        <v>10618</v>
      </c>
      <c r="D121" s="83">
        <v>82.97</v>
      </c>
      <c r="E121" s="2">
        <f t="shared" si="4"/>
        <v>7.8140892823507259E-3</v>
      </c>
    </row>
    <row r="122" spans="1:6" x14ac:dyDescent="0.25">
      <c r="A122" s="72" t="s">
        <v>307</v>
      </c>
      <c r="B122" s="6" t="s">
        <v>308</v>
      </c>
      <c r="C122" s="1">
        <v>100</v>
      </c>
      <c r="D122" s="1">
        <v>0</v>
      </c>
      <c r="E122" s="2">
        <f t="shared" si="4"/>
        <v>0</v>
      </c>
    </row>
    <row r="123" spans="1:6" x14ac:dyDescent="0.25">
      <c r="A123" s="72" t="s">
        <v>267</v>
      </c>
      <c r="B123" s="6" t="s">
        <v>268</v>
      </c>
      <c r="C123" s="1">
        <v>230000</v>
      </c>
      <c r="D123" s="84">
        <v>137437.15</v>
      </c>
      <c r="E123" s="2">
        <f t="shared" si="4"/>
        <v>0.59755282608695648</v>
      </c>
      <c r="F123" s="37"/>
    </row>
    <row r="124" spans="1:6" x14ac:dyDescent="0.25">
      <c r="A124" s="72" t="s">
        <v>206</v>
      </c>
      <c r="B124" s="6" t="s">
        <v>207</v>
      </c>
      <c r="C124" s="1">
        <v>3000</v>
      </c>
      <c r="D124" s="1">
        <v>0</v>
      </c>
      <c r="E124" s="2">
        <f t="shared" si="4"/>
        <v>0</v>
      </c>
    </row>
    <row r="125" spans="1:6" x14ac:dyDescent="0.25">
      <c r="A125" s="72" t="s">
        <v>289</v>
      </c>
      <c r="B125" s="6" t="s">
        <v>290</v>
      </c>
      <c r="C125" s="1">
        <v>196.25</v>
      </c>
      <c r="D125" s="1">
        <v>0</v>
      </c>
      <c r="E125" s="2">
        <f t="shared" si="4"/>
        <v>0</v>
      </c>
    </row>
    <row r="126" spans="1:6" x14ac:dyDescent="0.25">
      <c r="A126" s="72" t="s">
        <v>218</v>
      </c>
      <c r="B126" s="6" t="s">
        <v>219</v>
      </c>
      <c r="C126" s="1">
        <v>1000</v>
      </c>
      <c r="D126" s="1">
        <v>0</v>
      </c>
      <c r="E126" s="2">
        <f t="shared" si="4"/>
        <v>0</v>
      </c>
    </row>
    <row r="127" spans="1:6" x14ac:dyDescent="0.25">
      <c r="A127" s="72" t="s">
        <v>320</v>
      </c>
      <c r="B127" s="6" t="s">
        <v>321</v>
      </c>
      <c r="C127" s="1">
        <v>2000</v>
      </c>
      <c r="D127" s="1">
        <v>0</v>
      </c>
      <c r="E127" s="2">
        <f t="shared" si="4"/>
        <v>0</v>
      </c>
    </row>
    <row r="128" spans="1:6" x14ac:dyDescent="0.25">
      <c r="A128" s="72" t="s">
        <v>298</v>
      </c>
      <c r="B128" s="6" t="s">
        <v>123</v>
      </c>
      <c r="C128" s="1">
        <v>100</v>
      </c>
      <c r="D128" s="1">
        <v>0</v>
      </c>
      <c r="E128" s="2">
        <f t="shared" si="4"/>
        <v>0</v>
      </c>
    </row>
    <row r="129" spans="1:5" x14ac:dyDescent="0.25">
      <c r="A129" s="72" t="s">
        <v>328</v>
      </c>
      <c r="B129" s="6" t="s">
        <v>329</v>
      </c>
      <c r="C129" s="1">
        <v>36000</v>
      </c>
      <c r="D129" s="83">
        <v>18.84</v>
      </c>
      <c r="E129" s="2">
        <f t="shared" si="4"/>
        <v>5.2333333333333333E-4</v>
      </c>
    </row>
    <row r="130" spans="1:5" x14ac:dyDescent="0.25">
      <c r="A130" s="72" t="s">
        <v>324</v>
      </c>
      <c r="B130" s="6" t="s">
        <v>325</v>
      </c>
      <c r="C130" s="1">
        <v>100</v>
      </c>
      <c r="D130" s="1">
        <v>0</v>
      </c>
      <c r="E130" s="2">
        <f t="shared" si="4"/>
        <v>0</v>
      </c>
    </row>
    <row r="131" spans="1:5" x14ac:dyDescent="0.25">
      <c r="A131" s="72" t="s">
        <v>237</v>
      </c>
      <c r="B131" s="6" t="s">
        <v>238</v>
      </c>
      <c r="C131" s="1">
        <v>140000</v>
      </c>
      <c r="D131" s="83">
        <v>69214.52</v>
      </c>
      <c r="E131" s="2">
        <f t="shared" si="4"/>
        <v>0.49438942857142859</v>
      </c>
    </row>
    <row r="132" spans="1:5" x14ac:dyDescent="0.25">
      <c r="A132" s="72" t="s">
        <v>247</v>
      </c>
      <c r="B132" s="6" t="s">
        <v>248</v>
      </c>
      <c r="C132" s="1">
        <v>700</v>
      </c>
      <c r="D132" s="1">
        <v>0</v>
      </c>
      <c r="E132" s="2">
        <f t="shared" si="4"/>
        <v>0</v>
      </c>
    </row>
    <row r="133" spans="1:5" x14ac:dyDescent="0.25">
      <c r="A133" s="72" t="s">
        <v>249</v>
      </c>
      <c r="B133" s="6" t="s">
        <v>250</v>
      </c>
      <c r="C133" s="1">
        <v>100</v>
      </c>
      <c r="D133" s="1">
        <v>0</v>
      </c>
      <c r="E133" s="2">
        <f t="shared" si="4"/>
        <v>0</v>
      </c>
    </row>
    <row r="134" spans="1:5" x14ac:dyDescent="0.25">
      <c r="A134" s="72" t="s">
        <v>255</v>
      </c>
      <c r="B134" s="6" t="s">
        <v>256</v>
      </c>
      <c r="C134" s="1">
        <v>400</v>
      </c>
      <c r="D134" s="1">
        <v>0</v>
      </c>
      <c r="E134" s="2">
        <f t="shared" si="4"/>
        <v>0</v>
      </c>
    </row>
    <row r="135" spans="1:5" x14ac:dyDescent="0.25">
      <c r="A135" s="72" t="s">
        <v>257</v>
      </c>
      <c r="B135" s="6" t="s">
        <v>258</v>
      </c>
      <c r="C135" s="1">
        <v>3000</v>
      </c>
      <c r="D135" s="83">
        <v>423.7</v>
      </c>
      <c r="E135" s="2">
        <f t="shared" si="4"/>
        <v>0.14123333333333332</v>
      </c>
    </row>
    <row r="136" spans="1:5" x14ac:dyDescent="0.25">
      <c r="A136" s="72" t="s">
        <v>423</v>
      </c>
      <c r="B136" s="6" t="s">
        <v>424</v>
      </c>
      <c r="C136" s="1">
        <v>400</v>
      </c>
      <c r="D136" s="1">
        <v>0</v>
      </c>
      <c r="E136" s="2">
        <f t="shared" si="4"/>
        <v>0</v>
      </c>
    </row>
    <row r="137" spans="1:5" x14ac:dyDescent="0.25">
      <c r="A137" s="72" t="s">
        <v>295</v>
      </c>
      <c r="B137" s="6" t="s">
        <v>125</v>
      </c>
      <c r="C137" s="1">
        <v>1000</v>
      </c>
      <c r="D137" s="1">
        <v>0</v>
      </c>
      <c r="E137" s="2">
        <f t="shared" si="4"/>
        <v>0</v>
      </c>
    </row>
    <row r="138" spans="1:5" x14ac:dyDescent="0.25">
      <c r="A138" s="72" t="s">
        <v>425</v>
      </c>
      <c r="B138" s="6" t="s">
        <v>238</v>
      </c>
      <c r="C138" s="1">
        <v>1000</v>
      </c>
      <c r="D138" s="1">
        <v>0</v>
      </c>
      <c r="E138" s="2">
        <f t="shared" si="4"/>
        <v>0</v>
      </c>
    </row>
    <row r="139" spans="1:5" x14ac:dyDescent="0.25">
      <c r="A139" s="72" t="s">
        <v>239</v>
      </c>
      <c r="B139" s="6" t="s">
        <v>240</v>
      </c>
      <c r="C139" s="1">
        <v>700</v>
      </c>
      <c r="D139" s="1">
        <v>0</v>
      </c>
      <c r="E139" s="2">
        <f t="shared" si="4"/>
        <v>0</v>
      </c>
    </row>
    <row r="140" spans="1:5" x14ac:dyDescent="0.25">
      <c r="A140" s="72" t="s">
        <v>301</v>
      </c>
      <c r="B140" s="6" t="s">
        <v>302</v>
      </c>
      <c r="C140" s="1">
        <v>1000</v>
      </c>
      <c r="D140" s="1">
        <v>0</v>
      </c>
      <c r="E140" s="2">
        <f t="shared" si="4"/>
        <v>0</v>
      </c>
    </row>
    <row r="141" spans="1:5" x14ac:dyDescent="0.25">
      <c r="A141" s="72" t="s">
        <v>243</v>
      </c>
      <c r="B141" s="6" t="s">
        <v>244</v>
      </c>
      <c r="C141" s="1">
        <v>400</v>
      </c>
      <c r="D141" s="83">
        <v>2408.02</v>
      </c>
      <c r="E141" s="2">
        <f t="shared" si="4"/>
        <v>6.0200500000000003</v>
      </c>
    </row>
    <row r="142" spans="1:5" x14ac:dyDescent="0.25">
      <c r="A142" s="72" t="s">
        <v>330</v>
      </c>
      <c r="B142" s="6" t="s">
        <v>331</v>
      </c>
      <c r="C142" s="1">
        <v>500</v>
      </c>
      <c r="D142" s="1">
        <v>0</v>
      </c>
      <c r="E142" s="2">
        <f t="shared" si="4"/>
        <v>0</v>
      </c>
    </row>
    <row r="143" spans="1:5" x14ac:dyDescent="0.25">
      <c r="A143" s="72" t="s">
        <v>303</v>
      </c>
      <c r="B143" s="6" t="s">
        <v>304</v>
      </c>
      <c r="C143" s="1">
        <v>500</v>
      </c>
      <c r="D143" s="1">
        <v>0</v>
      </c>
      <c r="E143" s="2">
        <f t="shared" si="4"/>
        <v>0</v>
      </c>
    </row>
    <row r="144" spans="1:5" x14ac:dyDescent="0.25">
      <c r="A144" s="72" t="s">
        <v>293</v>
      </c>
      <c r="B144" s="6" t="s">
        <v>294</v>
      </c>
      <c r="C144" s="1">
        <v>100</v>
      </c>
      <c r="D144" s="1">
        <v>0</v>
      </c>
      <c r="E144" s="2">
        <f t="shared" si="4"/>
        <v>0</v>
      </c>
    </row>
    <row r="145" spans="1:5" x14ac:dyDescent="0.25">
      <c r="A145" s="72" t="s">
        <v>295</v>
      </c>
      <c r="B145" s="6" t="s">
        <v>125</v>
      </c>
      <c r="C145" s="1">
        <v>100</v>
      </c>
      <c r="D145" s="1">
        <v>0</v>
      </c>
      <c r="E145" s="2">
        <f t="shared" si="4"/>
        <v>0</v>
      </c>
    </row>
    <row r="146" spans="1:5" x14ac:dyDescent="0.25">
      <c r="A146" s="72" t="s">
        <v>298</v>
      </c>
      <c r="B146" s="6" t="s">
        <v>123</v>
      </c>
      <c r="C146" s="1">
        <v>100</v>
      </c>
      <c r="D146" s="1">
        <v>0</v>
      </c>
      <c r="E146" s="2">
        <f t="shared" si="4"/>
        <v>0</v>
      </c>
    </row>
    <row r="147" spans="1:5" x14ac:dyDescent="0.25">
      <c r="A147" s="72" t="s">
        <v>239</v>
      </c>
      <c r="B147" s="6" t="s">
        <v>240</v>
      </c>
      <c r="C147" s="1">
        <v>1000</v>
      </c>
      <c r="D147" s="1">
        <v>0</v>
      </c>
      <c r="E147" s="2">
        <f t="shared" si="4"/>
        <v>0</v>
      </c>
    </row>
    <row r="148" spans="1:5" x14ac:dyDescent="0.25">
      <c r="A148" s="72" t="s">
        <v>239</v>
      </c>
      <c r="B148" s="6" t="s">
        <v>240</v>
      </c>
      <c r="C148" s="1">
        <v>300</v>
      </c>
      <c r="D148" s="1">
        <v>0</v>
      </c>
      <c r="E148" s="2">
        <f t="shared" si="4"/>
        <v>0</v>
      </c>
    </row>
    <row r="149" spans="1:5" x14ac:dyDescent="0.25">
      <c r="A149" s="72" t="s">
        <v>245</v>
      </c>
      <c r="B149" s="6" t="s">
        <v>246</v>
      </c>
      <c r="C149" s="1">
        <v>1250</v>
      </c>
      <c r="D149" s="83">
        <v>100</v>
      </c>
      <c r="E149" s="2">
        <f t="shared" si="4"/>
        <v>0.08</v>
      </c>
    </row>
    <row r="150" spans="1:5" x14ac:dyDescent="0.25">
      <c r="A150" s="72" t="s">
        <v>247</v>
      </c>
      <c r="B150" s="6" t="s">
        <v>248</v>
      </c>
      <c r="C150" s="1">
        <v>400</v>
      </c>
      <c r="D150" s="1">
        <v>0</v>
      </c>
      <c r="E150" s="2">
        <f t="shared" si="4"/>
        <v>0</v>
      </c>
    </row>
    <row r="151" spans="1:5" x14ac:dyDescent="0.25">
      <c r="A151" s="72" t="s">
        <v>289</v>
      </c>
      <c r="B151" s="6" t="s">
        <v>290</v>
      </c>
      <c r="C151" s="1">
        <v>400</v>
      </c>
      <c r="D151" s="1">
        <v>0</v>
      </c>
      <c r="E151" s="2">
        <f t="shared" si="4"/>
        <v>0</v>
      </c>
    </row>
    <row r="152" spans="1:5" x14ac:dyDescent="0.25">
      <c r="A152" s="72" t="s">
        <v>295</v>
      </c>
      <c r="B152" s="6" t="s">
        <v>125</v>
      </c>
      <c r="C152" s="1">
        <v>450</v>
      </c>
      <c r="D152" s="1">
        <v>0</v>
      </c>
      <c r="E152" s="2">
        <f t="shared" si="4"/>
        <v>0</v>
      </c>
    </row>
    <row r="153" spans="1:5" x14ac:dyDescent="0.25">
      <c r="A153" s="72" t="s">
        <v>298</v>
      </c>
      <c r="B153" s="6" t="s">
        <v>123</v>
      </c>
      <c r="C153" s="1">
        <v>400</v>
      </c>
      <c r="D153" s="1">
        <v>0</v>
      </c>
      <c r="E153" s="2">
        <f t="shared" si="4"/>
        <v>0</v>
      </c>
    </row>
    <row r="154" spans="1:5" x14ac:dyDescent="0.25">
      <c r="A154" s="72" t="s">
        <v>237</v>
      </c>
      <c r="B154" s="6" t="s">
        <v>238</v>
      </c>
      <c r="C154" s="1">
        <v>270</v>
      </c>
      <c r="D154" s="1">
        <v>0</v>
      </c>
      <c r="E154" s="2">
        <f t="shared" si="4"/>
        <v>0</v>
      </c>
    </row>
    <row r="155" spans="1:5" x14ac:dyDescent="0.25">
      <c r="A155" s="72" t="s">
        <v>324</v>
      </c>
      <c r="B155" s="6" t="s">
        <v>325</v>
      </c>
      <c r="C155" s="1">
        <v>400</v>
      </c>
      <c r="D155" s="1">
        <v>0</v>
      </c>
      <c r="E155" s="2">
        <f t="shared" si="4"/>
        <v>0</v>
      </c>
    </row>
    <row r="156" spans="1:5" ht="22.5" x14ac:dyDescent="0.25">
      <c r="A156" s="7" t="s">
        <v>332</v>
      </c>
      <c r="B156" s="7" t="s">
        <v>333</v>
      </c>
      <c r="C156" s="8">
        <f>C157</f>
        <v>280</v>
      </c>
      <c r="D156" s="8">
        <f>SUM(D157)</f>
        <v>0</v>
      </c>
      <c r="E156" s="9">
        <f t="shared" ref="E156:E174" si="5">D156/C156</f>
        <v>0</v>
      </c>
    </row>
    <row r="157" spans="1:5" x14ac:dyDescent="0.25">
      <c r="A157" s="6" t="s">
        <v>257</v>
      </c>
      <c r="B157" s="6" t="s">
        <v>258</v>
      </c>
      <c r="C157" s="1">
        <v>280</v>
      </c>
      <c r="D157" s="1">
        <v>0</v>
      </c>
      <c r="E157" s="2">
        <f t="shared" si="5"/>
        <v>0</v>
      </c>
    </row>
    <row r="158" spans="1:5" ht="22.5" x14ac:dyDescent="0.25">
      <c r="A158" s="7" t="s">
        <v>334</v>
      </c>
      <c r="B158" s="7" t="s">
        <v>335</v>
      </c>
      <c r="C158" s="8">
        <f>SUM(C159)</f>
        <v>3540</v>
      </c>
      <c r="D158" s="8">
        <f>SUM(D159)</f>
        <v>3445.35</v>
      </c>
      <c r="E158" s="9">
        <f t="shared" si="5"/>
        <v>0.97326271186440672</v>
      </c>
    </row>
    <row r="159" spans="1:5" x14ac:dyDescent="0.25">
      <c r="A159" s="6" t="s">
        <v>257</v>
      </c>
      <c r="B159" s="6" t="s">
        <v>258</v>
      </c>
      <c r="C159" s="1">
        <v>3540</v>
      </c>
      <c r="D159" s="83">
        <v>3445.35</v>
      </c>
      <c r="E159" s="2">
        <f t="shared" si="5"/>
        <v>0.97326271186440672</v>
      </c>
    </row>
    <row r="160" spans="1:5" ht="22.5" x14ac:dyDescent="0.25">
      <c r="A160" s="7" t="s">
        <v>336</v>
      </c>
      <c r="B160" s="7" t="s">
        <v>337</v>
      </c>
      <c r="C160" s="8">
        <f>SUM(C161:C166)</f>
        <v>156015</v>
      </c>
      <c r="D160" s="8">
        <f>SUM(D161:D166)</f>
        <v>123248.72999999998</v>
      </c>
      <c r="E160" s="9">
        <f t="shared" si="5"/>
        <v>0.78998000192289186</v>
      </c>
    </row>
    <row r="161" spans="1:5" x14ac:dyDescent="0.25">
      <c r="A161" s="6" t="s">
        <v>193</v>
      </c>
      <c r="B161" s="6" t="s">
        <v>194</v>
      </c>
      <c r="C161" s="1">
        <f>14000+15000+11000+72185</f>
        <v>112185</v>
      </c>
      <c r="D161" s="83">
        <f>11951.12+12133.33+68755.54+0.01</f>
        <v>92839.999999999985</v>
      </c>
      <c r="E161" s="2">
        <f t="shared" si="5"/>
        <v>0.82756161697196584</v>
      </c>
    </row>
    <row r="162" spans="1:5" x14ac:dyDescent="0.25">
      <c r="A162" s="6" t="s">
        <v>197</v>
      </c>
      <c r="B162" s="6" t="s">
        <v>198</v>
      </c>
      <c r="C162" s="1">
        <f>480+408+2312</f>
        <v>3200</v>
      </c>
      <c r="D162" s="1">
        <v>0</v>
      </c>
      <c r="E162" s="2">
        <f t="shared" si="5"/>
        <v>0</v>
      </c>
    </row>
    <row r="163" spans="1:5" x14ac:dyDescent="0.25">
      <c r="A163" s="6" t="s">
        <v>214</v>
      </c>
      <c r="B163" s="6" t="s">
        <v>215</v>
      </c>
      <c r="C163" s="1">
        <f>1740+200+1200</f>
        <v>3140</v>
      </c>
      <c r="D163" s="83">
        <f>1500.66+24.8+140.54</f>
        <v>1666</v>
      </c>
      <c r="E163" s="2">
        <f t="shared" si="5"/>
        <v>0.53057324840764331</v>
      </c>
    </row>
    <row r="164" spans="1:5" x14ac:dyDescent="0.25">
      <c r="A164" s="6" t="s">
        <v>203</v>
      </c>
      <c r="B164" s="6" t="s">
        <v>75</v>
      </c>
      <c r="C164" s="1">
        <f>3300+2475+1815+13200</f>
        <v>20790</v>
      </c>
      <c r="D164" s="83">
        <f>1972.03+2002.09+11345.13</f>
        <v>15319.25</v>
      </c>
      <c r="E164" s="2">
        <f t="shared" si="5"/>
        <v>0.73685666185666188</v>
      </c>
    </row>
    <row r="165" spans="1:5" x14ac:dyDescent="0.25">
      <c r="A165" s="6" t="s">
        <v>204</v>
      </c>
      <c r="B165" s="6" t="s">
        <v>205</v>
      </c>
      <c r="C165" s="1">
        <f>1000+1800+4000</f>
        <v>6800</v>
      </c>
      <c r="D165" s="83">
        <f>514.81+3322.39+586.29-0.01</f>
        <v>4423.4799999999996</v>
      </c>
      <c r="E165" s="2">
        <f t="shared" si="5"/>
        <v>0.65051176470588223</v>
      </c>
    </row>
    <row r="166" spans="1:5" x14ac:dyDescent="0.25">
      <c r="A166" s="72" t="s">
        <v>201</v>
      </c>
      <c r="B166" s="6" t="s">
        <v>202</v>
      </c>
      <c r="C166" s="1">
        <f>9900</f>
        <v>9900</v>
      </c>
      <c r="D166" s="83">
        <v>9000</v>
      </c>
      <c r="E166" s="2">
        <f t="shared" si="5"/>
        <v>0.90909090909090906</v>
      </c>
    </row>
    <row r="167" spans="1:5" ht="22.5" x14ac:dyDescent="0.25">
      <c r="A167" s="7" t="s">
        <v>338</v>
      </c>
      <c r="B167" s="7" t="s">
        <v>339</v>
      </c>
      <c r="C167" s="8">
        <f>SUM(C168:C172)</f>
        <v>74910</v>
      </c>
      <c r="D167" s="8">
        <f>SUM(D168:D172)</f>
        <v>0</v>
      </c>
      <c r="E167" s="9">
        <f t="shared" si="5"/>
        <v>0</v>
      </c>
    </row>
    <row r="168" spans="1:5" x14ac:dyDescent="0.25">
      <c r="A168" s="6" t="s">
        <v>193</v>
      </c>
      <c r="B168" s="6" t="s">
        <v>194</v>
      </c>
      <c r="C168" s="1">
        <f>17000+35000</f>
        <v>52000</v>
      </c>
      <c r="D168" s="1">
        <v>0</v>
      </c>
      <c r="E168" s="2">
        <f t="shared" si="5"/>
        <v>0</v>
      </c>
    </row>
    <row r="169" spans="1:5" x14ac:dyDescent="0.25">
      <c r="A169" s="6" t="s">
        <v>197</v>
      </c>
      <c r="B169" s="6" t="s">
        <v>198</v>
      </c>
      <c r="C169" s="1">
        <f>2900+7000</f>
        <v>9900</v>
      </c>
      <c r="D169" s="1">
        <v>0</v>
      </c>
      <c r="E169" s="2">
        <f t="shared" si="5"/>
        <v>0</v>
      </c>
    </row>
    <row r="170" spans="1:5" x14ac:dyDescent="0.25">
      <c r="A170" s="6" t="s">
        <v>214</v>
      </c>
      <c r="B170" s="6" t="s">
        <v>215</v>
      </c>
      <c r="C170" s="1">
        <f>440+1200</f>
        <v>1640</v>
      </c>
      <c r="D170" s="1">
        <v>0</v>
      </c>
      <c r="E170" s="2">
        <f t="shared" si="5"/>
        <v>0</v>
      </c>
    </row>
    <row r="171" spans="1:5" x14ac:dyDescent="0.25">
      <c r="A171" s="6" t="s">
        <v>203</v>
      </c>
      <c r="B171" s="6" t="s">
        <v>75</v>
      </c>
      <c r="C171" s="1">
        <f>2805+5775</f>
        <v>8580</v>
      </c>
      <c r="D171" s="1">
        <v>0</v>
      </c>
      <c r="E171" s="2">
        <f t="shared" si="5"/>
        <v>0</v>
      </c>
    </row>
    <row r="172" spans="1:5" x14ac:dyDescent="0.25">
      <c r="A172" s="6" t="s">
        <v>204</v>
      </c>
      <c r="B172" s="6" t="s">
        <v>205</v>
      </c>
      <c r="C172" s="1">
        <f>760+2030</f>
        <v>2790</v>
      </c>
      <c r="D172" s="1">
        <v>0</v>
      </c>
      <c r="E172" s="2">
        <f t="shared" si="5"/>
        <v>0</v>
      </c>
    </row>
    <row r="173" spans="1:5" ht="22.5" x14ac:dyDescent="0.25">
      <c r="A173" s="7" t="s">
        <v>340</v>
      </c>
      <c r="B173" s="7" t="s">
        <v>341</v>
      </c>
      <c r="C173" s="8">
        <f>SUM(C174)</f>
        <v>125</v>
      </c>
      <c r="D173" s="8">
        <f>SUM(D174)</f>
        <v>0</v>
      </c>
      <c r="E173" s="9">
        <f t="shared" si="5"/>
        <v>0</v>
      </c>
    </row>
    <row r="174" spans="1:5" x14ac:dyDescent="0.25">
      <c r="A174" s="6" t="s">
        <v>257</v>
      </c>
      <c r="B174" s="6" t="s">
        <v>258</v>
      </c>
      <c r="C174" s="1">
        <v>125</v>
      </c>
      <c r="D174" s="1">
        <v>0</v>
      </c>
      <c r="E174" s="2">
        <f t="shared" si="5"/>
        <v>0</v>
      </c>
    </row>
  </sheetData>
  <mergeCells count="3">
    <mergeCell ref="A5:B6"/>
    <mergeCell ref="B3:E3"/>
    <mergeCell ref="B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</vt:lpstr>
      <vt:lpstr>Rashodi prema izvorima fina</vt:lpstr>
      <vt:lpstr>Rashodi prema funkcijskoj klasi</vt:lpstr>
      <vt:lpstr>Izvještaj po programskoj klasif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2024-07-31T17:19:40Z</cp:lastPrinted>
  <dcterms:created xsi:type="dcterms:W3CDTF">2024-07-24T06:06:01Z</dcterms:created>
  <dcterms:modified xsi:type="dcterms:W3CDTF">2024-07-31T18:22:02Z</dcterms:modified>
</cp:coreProperties>
</file>